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5" yWindow="-15" windowWidth="14400" windowHeight="11760" tabRatio="947"/>
  </bookViews>
  <sheets>
    <sheet name="How to use this tool" sheetId="27" r:id="rId1"/>
    <sheet name="Governance" sheetId="18" r:id="rId2"/>
    <sheet name="Gov-EL" sheetId="2" r:id="rId3"/>
    <sheet name="Gov-TL" sheetId="26" r:id="rId4"/>
    <sheet name="Partnering" sheetId="3" r:id="rId5"/>
    <sheet name="Part-EL" sheetId="4" r:id="rId6"/>
    <sheet name="Part-TL" sheetId="25" r:id="rId7"/>
    <sheet name="PCI" sheetId="5" r:id="rId8"/>
    <sheet name="PCI-EL" sheetId="6" r:id="rId9"/>
    <sheet name="PCI-TL" sheetId="24" r:id="rId10"/>
    <sheet name="MedSafety" sheetId="7" r:id="rId11"/>
    <sheet name="Med-EL" sheetId="8" r:id="rId12"/>
    <sheet name="Med-TL" sheetId="23" r:id="rId13"/>
    <sheet name="CompCare" sheetId="9" r:id="rId14"/>
    <sheet name="Comp-EL" sheetId="10" r:id="rId15"/>
    <sheet name="Comp-TL" sheetId="22" r:id="rId16"/>
    <sheet name="Communicating" sheetId="11" r:id="rId17"/>
    <sheet name="Comm-EL" sheetId="12" r:id="rId18"/>
    <sheet name="Comm-TL" sheetId="21" r:id="rId19"/>
    <sheet name="Blood" sheetId="13" r:id="rId20"/>
    <sheet name="Blood-EL" sheetId="14" r:id="rId21"/>
    <sheet name="Blood-TL" sheetId="20" r:id="rId22"/>
    <sheet name="RR" sheetId="15" r:id="rId23"/>
    <sheet name="RR-EL" sheetId="16" r:id="rId24"/>
    <sheet name="RR-TL" sheetId="19" r:id="rId25"/>
    <sheet name="MPS Aged Care Module" sheetId="29" r:id="rId26"/>
    <sheet name="MPS-EL" sheetId="30" r:id="rId27"/>
    <sheet name="MPS-TL" sheetId="31" r:id="rId28"/>
    <sheet name="Overview of progress" sheetId="17" r:id="rId29"/>
    <sheet name="Reference sheet" sheetId="1" state="hidden" r:id="rId30"/>
  </sheets>
  <definedNames>
    <definedName name="_xlnm._FilterDatabase" localSheetId="19" hidden="1">Blood!$A$3:$L$25</definedName>
    <definedName name="_xlnm._FilterDatabase" localSheetId="20" hidden="1">'Blood-EL'!$B$5:$D$67</definedName>
    <definedName name="_xlnm._FilterDatabase" localSheetId="21" hidden="1">'Blood-TL'!$B$5:$F$67</definedName>
    <definedName name="_xlnm._FilterDatabase" localSheetId="17" hidden="1">'Comm-EL'!$B$5:$D$73</definedName>
    <definedName name="_xlnm._FilterDatabase" localSheetId="18" hidden="1">'Comm-TL'!$B$5:$F$73</definedName>
    <definedName name="_xlnm._FilterDatabase" localSheetId="16" hidden="1">Communicating!$A$3:$L$27</definedName>
    <definedName name="_xlnm._FilterDatabase" localSheetId="13" hidden="1">CompCare!$A$3:$K$62</definedName>
    <definedName name="_xlnm._FilterDatabase" localSheetId="14" hidden="1">'Comp-EL'!$B$5:$D$208</definedName>
    <definedName name="_xlnm._FilterDatabase" localSheetId="15" hidden="1">'Comp-TL'!$B$5:$F$208</definedName>
    <definedName name="_xlnm._FilterDatabase" localSheetId="2" hidden="1">'Gov-EL'!$B$5:$D$191</definedName>
    <definedName name="_xlnm._FilterDatabase" localSheetId="1" hidden="1">Governance!$A$3:$L$57</definedName>
    <definedName name="_xlnm._FilterDatabase" localSheetId="3" hidden="1">'Gov-TL'!$B$5:$F$191</definedName>
    <definedName name="_xlnm._FilterDatabase" localSheetId="11" hidden="1">'Med-EL'!$B$5:$D$96</definedName>
    <definedName name="_xlnm._FilterDatabase" localSheetId="10" hidden="1">MedSafety!$A$3:$L$34</definedName>
    <definedName name="_xlnm._FilterDatabase" localSheetId="12" hidden="1">'Med-TL'!$B$5:$F$96</definedName>
    <definedName name="_xlnm._FilterDatabase" localSheetId="25" hidden="1">'MPS Aged Care Module'!$A$3:$L$14</definedName>
    <definedName name="_xlnm._FilterDatabase" localSheetId="26" hidden="1">'MPS-EL'!$B$5:$D$40</definedName>
    <definedName name="_xlnm._FilterDatabase" localSheetId="27" hidden="1">'MPS-TL'!$B$5:$F$40</definedName>
    <definedName name="_xlnm._FilterDatabase" localSheetId="5" hidden="1">'Part-EL'!$B$5:$D$85</definedName>
    <definedName name="_xlnm._FilterDatabase" localSheetId="4" hidden="1">Partnering!$A$3:$L$27</definedName>
    <definedName name="_xlnm._FilterDatabase" localSheetId="6" hidden="1">'Part-TL'!$B$5:$F$85</definedName>
    <definedName name="_xlnm._FilterDatabase" localSheetId="7" hidden="1">PCI!$A$3:$L$39</definedName>
    <definedName name="_xlnm._FilterDatabase" localSheetId="8" hidden="1">'PCI-EL'!$B$5:$D$98</definedName>
    <definedName name="_xlnm._FilterDatabase" localSheetId="9" hidden="1">'PCI-TL'!$B$5:$F$98</definedName>
    <definedName name="_xlnm._FilterDatabase" localSheetId="29" hidden="1">'Reference sheet'!$A$1:$G$281</definedName>
    <definedName name="_xlnm._FilterDatabase" localSheetId="22" hidden="1">RR!$A$3:$K$25</definedName>
    <definedName name="_xlnm._FilterDatabase" localSheetId="23" hidden="1">'RR-EL'!$B$5:$D$79</definedName>
    <definedName name="_xlnm._FilterDatabase" localSheetId="24" hidden="1">'RR-TL'!$B$5:$F$79</definedName>
    <definedName name="A1.01" localSheetId="1">Governance!$A$6</definedName>
    <definedName name="A1.02" localSheetId="1">Governance!$A$7</definedName>
    <definedName name="A1.03" localSheetId="1">Governance!$A$9</definedName>
    <definedName name="A1.04" localSheetId="1">Governance!$A$10</definedName>
    <definedName name="A1.05" localSheetId="1">Governance!$A$11</definedName>
    <definedName name="A1.06" localSheetId="1">Governance!$A$13</definedName>
    <definedName name="A1.07" localSheetId="1">Governance!$A$16</definedName>
    <definedName name="A1.08" localSheetId="1">Governance!$A$18</definedName>
    <definedName name="A1.09" localSheetId="1">Governance!$A$19</definedName>
    <definedName name="A1.10" localSheetId="1">Governance!$A$21</definedName>
    <definedName name="A1.11" localSheetId="1">Governance!$A$23</definedName>
    <definedName name="A1.12" localSheetId="1">Governance!$A$24</definedName>
    <definedName name="A1.13" localSheetId="1">Governance!$A$26</definedName>
    <definedName name="A1.14" localSheetId="1">Governance!$A$27</definedName>
    <definedName name="A1.15" localSheetId="1">Governance!$A$29</definedName>
    <definedName name="A1.16" localSheetId="1">Governance!$A$31</definedName>
    <definedName name="A1.17" localSheetId="1">Governance!$A$32</definedName>
    <definedName name="A1.18" localSheetId="1">Governance!$A$33</definedName>
    <definedName name="A1.19" localSheetId="1">Governance!$A$36</definedName>
    <definedName name="A1.20" localSheetId="1">Governance!$A$37</definedName>
    <definedName name="A1.21" localSheetId="1">Governance!$A$38</definedName>
    <definedName name="A1.22" localSheetId="1">Governance!$A$40</definedName>
    <definedName name="A1.23" localSheetId="1">Governance!$A$42</definedName>
    <definedName name="A1.24" localSheetId="1">Governance!$A$43</definedName>
    <definedName name="A1.25" localSheetId="1">Governance!$A$45</definedName>
    <definedName name="A1.26" localSheetId="1">Governance!$A$46</definedName>
    <definedName name="A1.27" localSheetId="1">Governance!$A$48</definedName>
    <definedName name="A1.28" localSheetId="1">Governance!$A$50</definedName>
    <definedName name="A1.29" localSheetId="1">Governance!$A$53</definedName>
    <definedName name="A1.30" localSheetId="1">Governance!$A$54</definedName>
    <definedName name="A1.31" localSheetId="1">Governance!$A$55</definedName>
    <definedName name="A1.32" localSheetId="1">Governance!$A$56</definedName>
    <definedName name="A1.33" localSheetId="1">Governance!$A$57</definedName>
    <definedName name="A1_" localSheetId="25">'MPS Aged Care Module'!$A$5</definedName>
    <definedName name="A2.01" localSheetId="4">Partnering!$A$6</definedName>
    <definedName name="A2.02" localSheetId="4">Partnering!$A$8</definedName>
    <definedName name="A2.03" localSheetId="4">Partnering!$A$11</definedName>
    <definedName name="A2.04" localSheetId="4">Partnering!$A$12</definedName>
    <definedName name="A2.05" localSheetId="4">Partnering!$A$13</definedName>
    <definedName name="A2.06" localSheetId="4">Partnering!$A$15</definedName>
    <definedName name="A2.07" localSheetId="4">Partnering!$A$16</definedName>
    <definedName name="A2.08" localSheetId="4">Partnering!$A$19</definedName>
    <definedName name="A2.09" localSheetId="4">Partnering!$A$20</definedName>
    <definedName name="A2.10" localSheetId="4">Partnering!$A$21</definedName>
    <definedName name="A2.11" localSheetId="4">Partnering!$A$24</definedName>
    <definedName name="A2.12" localSheetId="4">Partnering!$A$25</definedName>
    <definedName name="A2.13" localSheetId="4">Partnering!$A$26</definedName>
    <definedName name="A2.14" localSheetId="4">Partnering!$A$27</definedName>
    <definedName name="A2_" localSheetId="25">'MPS Aged Care Module'!$A$7</definedName>
    <definedName name="A3.01" localSheetId="7">PCI!$A$6</definedName>
    <definedName name="A3.02" localSheetId="7">PCI!$A$7</definedName>
    <definedName name="A3.03" localSheetId="7">PCI!$A$9</definedName>
    <definedName name="A3.04" localSheetId="7">PCI!$A$11</definedName>
    <definedName name="A3.05" localSheetId="7">PCI!$A$13</definedName>
    <definedName name="A3.06" localSheetId="7">PCI!$A$16</definedName>
    <definedName name="A3.07" localSheetId="7">PCI!$A$17</definedName>
    <definedName name="A3.08" localSheetId="7">PCI!$A$18</definedName>
    <definedName name="A3.09" localSheetId="7">PCI!$A$19</definedName>
    <definedName name="A3.10" localSheetId="7">PCI!$A$21</definedName>
    <definedName name="A3.11" localSheetId="7">PCI!$A$23</definedName>
    <definedName name="A3.12" localSheetId="7">PCI!$A$25</definedName>
    <definedName name="A3.13" localSheetId="7">PCI!$A$27</definedName>
    <definedName name="A3.14" localSheetId="7">PCI!$A$28</definedName>
    <definedName name="A3.15" localSheetId="7">PCI!$A$30</definedName>
    <definedName name="A3.16" localSheetId="7">PCI!$A$32</definedName>
    <definedName name="A3.17" localSheetId="7">PCI!$A$35</definedName>
    <definedName name="A3.18" localSheetId="7">PCI!$A$38</definedName>
    <definedName name="A3.19" localSheetId="7">PCI!$A$39</definedName>
    <definedName name="A3_" localSheetId="25">'MPS Aged Care Module'!$A$8</definedName>
    <definedName name="A4.01" localSheetId="10">MedSafety!$A$6</definedName>
    <definedName name="A4.02" localSheetId="10">MedSafety!$A$8</definedName>
    <definedName name="A4.03" localSheetId="10">MedSafety!$A$10</definedName>
    <definedName name="A4.04" localSheetId="10">MedSafety!$A$12</definedName>
    <definedName name="A4.05" localSheetId="10">MedSafety!$A$15</definedName>
    <definedName name="A4.06" localSheetId="10">MedSafety!$A$16</definedName>
    <definedName name="A4.07" localSheetId="10">MedSafety!$A$18</definedName>
    <definedName name="A4.08" localSheetId="10">MedSafety!$A$19</definedName>
    <definedName name="A4.09" localSheetId="10">MedSafety!$A$20</definedName>
    <definedName name="A4.10" localSheetId="10">MedSafety!$A$23</definedName>
    <definedName name="A4.11" localSheetId="10">MedSafety!$A$25</definedName>
    <definedName name="A4.12" localSheetId="10">MedSafety!$A$27</definedName>
    <definedName name="A4.13" localSheetId="10">MedSafety!$A$30</definedName>
    <definedName name="A4.14" localSheetId="10">MedSafety!$A$32</definedName>
    <definedName name="A4.15" localSheetId="10">MedSafety!$A$34</definedName>
    <definedName name="A4_" localSheetId="25">'MPS Aged Care Module'!$A$10</definedName>
    <definedName name="A5.01" localSheetId="13">CompCare!$A$6</definedName>
    <definedName name="A5.02" localSheetId="13">CompCare!$A$8</definedName>
    <definedName name="A5.03" localSheetId="13">CompCare!$A$10</definedName>
    <definedName name="A5.04" localSheetId="13">CompCare!$A$12</definedName>
    <definedName name="A5.05" localSheetId="13">CompCare!$A$14</definedName>
    <definedName name="A5.06" localSheetId="13">CompCare!$A$15</definedName>
    <definedName name="A5.07" localSheetId="13">CompCare!$A$18</definedName>
    <definedName name="A5.08" localSheetId="13">CompCare!$A$19</definedName>
    <definedName name="A5.09" localSheetId="13">CompCare!$A$20</definedName>
    <definedName name="A5.10" localSheetId="13">CompCare!$A$22</definedName>
    <definedName name="A5.11" localSheetId="13">CompCare!$A$24</definedName>
    <definedName name="A5.12" localSheetId="13">CompCare!$A$26</definedName>
    <definedName name="A5.13" localSheetId="13">CompCare!$A$27</definedName>
    <definedName name="A5.14" localSheetId="13">CompCare!$A$30</definedName>
    <definedName name="A5.15" localSheetId="13">CompCare!$A$32</definedName>
    <definedName name="A5.16" localSheetId="13">CompCare!$A$33</definedName>
    <definedName name="A5.17" localSheetId="13">CompCare!$A$34</definedName>
    <definedName name="A5.18" localSheetId="13">CompCare!$A$35</definedName>
    <definedName name="A5.19" localSheetId="13">CompCare!$A$36</definedName>
    <definedName name="A5.20" localSheetId="13">CompCare!$A$37</definedName>
    <definedName name="A5.21" localSheetId="13">CompCare!$A$40</definedName>
    <definedName name="A5.22" localSheetId="13">CompCare!$A$41</definedName>
    <definedName name="A5.23" localSheetId="13">CompCare!$A$42</definedName>
    <definedName name="A5.24" localSheetId="13">CompCare!$A$44</definedName>
    <definedName name="A5.25" localSheetId="13">CompCare!$A$45</definedName>
    <definedName name="A5.26" localSheetId="13">CompCare!$A$46</definedName>
    <definedName name="A5.27" localSheetId="13">CompCare!$A$48</definedName>
    <definedName name="A5.28" localSheetId="13">CompCare!$A$49</definedName>
    <definedName name="A5.29" localSheetId="13">CompCare!$A$51</definedName>
    <definedName name="A5.30" localSheetId="13">CompCare!$A$52</definedName>
    <definedName name="A5.31" localSheetId="13">CompCare!$A$54</definedName>
    <definedName name="A5.32" localSheetId="13">CompCare!$A$55</definedName>
    <definedName name="A5.33" localSheetId="13">CompCare!$A$57</definedName>
    <definedName name="A5.34" localSheetId="13">CompCare!$A$58</definedName>
    <definedName name="A5.35" localSheetId="13">CompCare!$A$60</definedName>
    <definedName name="A5.36" localSheetId="13">CompCare!$A$62</definedName>
    <definedName name="A5_" localSheetId="25">'MPS Aged Care Module'!$A$12</definedName>
    <definedName name="A6.01" localSheetId="16">Communicating!$A$6</definedName>
    <definedName name="A6.02" localSheetId="16">Communicating!$A$8</definedName>
    <definedName name="A6.03" localSheetId="16">Communicating!$A$10</definedName>
    <definedName name="A6.04" localSheetId="16">Communicating!$A$12</definedName>
    <definedName name="A6.05" localSheetId="16">Communicating!$A$15</definedName>
    <definedName name="A6.06" localSheetId="16">Communicating!$A$16</definedName>
    <definedName name="A6.07" localSheetId="16">Communicating!$A$19</definedName>
    <definedName name="A6.08" localSheetId="16">Communicating!$A$20</definedName>
    <definedName name="A6.09" localSheetId="16">Communicating!$A$23</definedName>
    <definedName name="A6.10" localSheetId="16">Communicating!$A$24</definedName>
    <definedName name="A6.11" localSheetId="16">Communicating!$A$27</definedName>
    <definedName name="A6_" localSheetId="25">'MPS Aged Care Module'!$A$14</definedName>
    <definedName name="A7.01" localSheetId="19">Blood!$A$6</definedName>
    <definedName name="A7.02" localSheetId="19">Blood!$A$8</definedName>
    <definedName name="A7.03" localSheetId="19">Blood!$A$10</definedName>
    <definedName name="A7.04" localSheetId="19">Blood!$A$13</definedName>
    <definedName name="A7.05" localSheetId="19">Blood!$A$15</definedName>
    <definedName name="A7.06" localSheetId="19">Blood!$A$17</definedName>
    <definedName name="A7.07" localSheetId="19">Blood!$A$19</definedName>
    <definedName name="A7.08" localSheetId="19">Blood!$A$20</definedName>
    <definedName name="A7.09" localSheetId="19">Blood!$A$23</definedName>
    <definedName name="A7.10" localSheetId="19">Blood!$A$25</definedName>
    <definedName name="A8.01" localSheetId="22">RR!$A$6</definedName>
    <definedName name="A8.02" localSheetId="22">RR!$A$8</definedName>
    <definedName name="A8.03" localSheetId="22">RR!$A$10</definedName>
    <definedName name="A8.04" localSheetId="22">RR!$A$13</definedName>
    <definedName name="A8.05" localSheetId="22">RR!$A$14</definedName>
    <definedName name="A8.06" localSheetId="22">RR!$A$16</definedName>
    <definedName name="A8.07" localSheetId="22">RR!$A$17</definedName>
    <definedName name="A8.08" localSheetId="22">RR!$A$18</definedName>
    <definedName name="A8.09" localSheetId="22">RR!$A$19</definedName>
    <definedName name="A8.10" localSheetId="22">RR!$A$22</definedName>
    <definedName name="A8.11" localSheetId="22">RR!$A$23</definedName>
    <definedName name="A8.12" localSheetId="22">RR!$A$24</definedName>
    <definedName name="A8.13" localSheetId="22">RR!$A$25</definedName>
    <definedName name="E1.01" localSheetId="2">'Gov-EL'!$B$8</definedName>
    <definedName name="E1.02" localSheetId="2">'Gov-EL'!$B$13</definedName>
    <definedName name="E1.03" localSheetId="2">'Gov-EL'!$B$19</definedName>
    <definedName name="E1.04" localSheetId="2">'Gov-EL'!$B$24</definedName>
    <definedName name="E1.05" localSheetId="2">'Gov-EL'!$B$29</definedName>
    <definedName name="E1.06" localSheetId="2">'Gov-EL'!$B$35</definedName>
    <definedName name="E1.07" localSheetId="2">'Gov-EL'!$B$42</definedName>
    <definedName name="E1.08" localSheetId="2">'Gov-EL'!$B$48</definedName>
    <definedName name="E1.09" localSheetId="2">'Gov-EL'!$B$53</definedName>
    <definedName name="E1.10" localSheetId="2">'Gov-EL'!$B$59</definedName>
    <definedName name="E1.11" localSheetId="2">'Gov-EL'!$B$65</definedName>
    <definedName name="E1.12" localSheetId="2">'Gov-EL'!$B$70</definedName>
    <definedName name="E1.13" localSheetId="2">'Gov-EL'!$B$76</definedName>
    <definedName name="E1.14" localSheetId="2">'Gov-EL'!$B$81</definedName>
    <definedName name="E1.15" localSheetId="2">'Gov-EL'!$B$87</definedName>
    <definedName name="E1.16" localSheetId="2">'Gov-EL'!$B$93</definedName>
    <definedName name="E1.17" localSheetId="2">'Gov-EL'!$B$98</definedName>
    <definedName name="E1.18" localSheetId="2">'Gov-EL'!$B$103</definedName>
    <definedName name="E1.19" localSheetId="2">'Gov-EL'!$B$110</definedName>
    <definedName name="E1.20" localSheetId="2">'Gov-EL'!$B$115</definedName>
    <definedName name="E1.21" localSheetId="2">'Gov-EL'!$B$120</definedName>
    <definedName name="E1.22" localSheetId="2">'Gov-EL'!$B$126</definedName>
    <definedName name="E1.23" localSheetId="2">'Gov-EL'!$B$132</definedName>
    <definedName name="E1.24" localSheetId="2">'Gov-EL'!$B$137</definedName>
    <definedName name="E1.25" localSheetId="2">'Gov-EL'!$B$143</definedName>
    <definedName name="E1.26" localSheetId="2">'Gov-EL'!$B$148</definedName>
    <definedName name="E1.27" localSheetId="2">'Gov-EL'!$B$154</definedName>
    <definedName name="E1.28" localSheetId="2">'Gov-EL'!$B$160</definedName>
    <definedName name="E1.29" localSheetId="2">'Gov-EL'!$B$167</definedName>
    <definedName name="E1.30" localSheetId="2">'Gov-EL'!$B$172</definedName>
    <definedName name="E1.31" localSheetId="2">'Gov-EL'!$B$177</definedName>
    <definedName name="E1.32" localSheetId="2">'Gov-EL'!$B$182</definedName>
    <definedName name="E1.33" localSheetId="2">'Gov-EL'!$B$187</definedName>
    <definedName name="E2.01" localSheetId="5">'Part-EL'!$B$8</definedName>
    <definedName name="E2.02" localSheetId="5">'Part-EL'!$B$14</definedName>
    <definedName name="E2.03" localSheetId="5">'Part-EL'!$B$21</definedName>
    <definedName name="E2.04" localSheetId="5">'Part-EL'!$B$26</definedName>
    <definedName name="E2.05" localSheetId="5">'Part-EL'!$B$31</definedName>
    <definedName name="E2.06" localSheetId="5">'Part-EL'!$B$37</definedName>
    <definedName name="E2.07" localSheetId="5">'Part-EL'!$B$42</definedName>
    <definedName name="E2.08" localSheetId="5">'Part-EL'!$B$49</definedName>
    <definedName name="E2.09" localSheetId="5">'Part-EL'!$B$54</definedName>
    <definedName name="E2.10" localSheetId="5">'Part-EL'!$B$59</definedName>
    <definedName name="E2.11" localSheetId="5">'Part-EL'!$B$66</definedName>
    <definedName name="E2.12" localSheetId="5">'Part-EL'!$B$71</definedName>
    <definedName name="E2.13" localSheetId="5">'Part-EL'!$B$76</definedName>
    <definedName name="E2.14" localSheetId="5">'Part-EL'!$B$81</definedName>
    <definedName name="E3.01" localSheetId="8">'PCI-EL'!$B$8</definedName>
    <definedName name="E3.02" localSheetId="8">'PCI-EL'!$B$13</definedName>
    <definedName name="E3.03" localSheetId="8">'PCI-EL'!$B$19</definedName>
    <definedName name="E3.04" localSheetId="8">'PCI-EL'!$B$25</definedName>
    <definedName name="E3.05" localSheetId="8">'PCI-EL'!$B$31</definedName>
    <definedName name="E3.06" localSheetId="8">'PCI-EL'!$B$38</definedName>
    <definedName name="E3.07" localSheetId="8">'PCI-EL'!$B$43</definedName>
    <definedName name="E3.08" localSheetId="8">'PCI-EL'!$B$48</definedName>
    <definedName name="E3.09" localSheetId="8">'PCI-EL'!$B$53</definedName>
    <definedName name="E3.10" localSheetId="8">'PCI-EL'!$B$59</definedName>
    <definedName name="E3.11" localSheetId="8">'PCI-EL'!$B$65</definedName>
    <definedName name="E3.12" localSheetId="8">'PCI-EL'!$B$71</definedName>
    <definedName name="E3.13" localSheetId="8">'PCI-EL'!$B$77</definedName>
    <definedName name="E3.14" localSheetId="8">'PCI-EL'!$B$82</definedName>
    <definedName name="E3.15" localSheetId="8">'PCI-EL'!$B$88</definedName>
    <definedName name="E3.16" localSheetId="8">'PCI-EL'!$B$94</definedName>
    <definedName name="E3.17" localSheetId="8">'PCI-EL'!$B$101</definedName>
    <definedName name="E3.18" localSheetId="8">'PCI-EL'!$B$108</definedName>
    <definedName name="E3.19" localSheetId="8">'PCI-EL'!$B$113</definedName>
    <definedName name="E4.01" localSheetId="11">'Med-EL'!$B$8</definedName>
    <definedName name="E4.02" localSheetId="11">'Med-EL'!$B$14</definedName>
    <definedName name="E4.03" localSheetId="11">'Med-EL'!$B$20</definedName>
    <definedName name="E4.04" localSheetId="11">'Med-EL'!$B$26</definedName>
    <definedName name="E4.05" localSheetId="11">'Med-EL'!$B$33</definedName>
    <definedName name="E4.06" localSheetId="11">'Med-EL'!$B$38</definedName>
    <definedName name="E4.07" localSheetId="11">'Med-EL'!$B$44</definedName>
    <definedName name="E4.08" localSheetId="11">'Med-EL'!$B$49</definedName>
    <definedName name="E4.09" localSheetId="11">'Med-EL'!$B$54</definedName>
    <definedName name="E4.10" localSheetId="11">'Med-EL'!$B$61</definedName>
    <definedName name="E4.11" localSheetId="11">'Med-EL'!$B$67</definedName>
    <definedName name="E4.12" localSheetId="11">'Med-EL'!$B$73</definedName>
    <definedName name="E4.13" localSheetId="11">'Med-EL'!$B$80</definedName>
    <definedName name="E4.14" localSheetId="11">'Med-EL'!$B$86</definedName>
    <definedName name="E4.15" localSheetId="11">'Med-EL'!$B$92</definedName>
    <definedName name="E5.01" localSheetId="14">'Comp-EL'!$B$8</definedName>
    <definedName name="E5.02" localSheetId="14">'Comp-EL'!$B$14</definedName>
    <definedName name="E5.03" localSheetId="14">'Comp-EL'!$B$20</definedName>
    <definedName name="E5.04" localSheetId="14">'Comp-EL'!$B$26</definedName>
    <definedName name="E5.05" localSheetId="14">'Comp-EL'!$B$32</definedName>
    <definedName name="E5.06" localSheetId="14">'Comp-EL'!$B$37</definedName>
    <definedName name="E5.07" localSheetId="14">'Comp-EL'!$B$44</definedName>
    <definedName name="E5.08" localSheetId="14">'Comp-EL'!$B$49</definedName>
    <definedName name="E5.09" localSheetId="14">'Comp-EL'!$B$54</definedName>
    <definedName name="E5.10" localSheetId="14">'Comp-EL'!$B$60</definedName>
    <definedName name="E5.11" localSheetId="14">'Comp-EL'!$B$66</definedName>
    <definedName name="E5.12" localSheetId="14">'Comp-EL'!$B$72</definedName>
    <definedName name="E5.13" localSheetId="14">'Comp-EL'!$B$77</definedName>
    <definedName name="E5.14" localSheetId="14">'Comp-EL'!$B$84</definedName>
    <definedName name="E5.15" localSheetId="14">'Comp-EL'!$B$90</definedName>
    <definedName name="E5.16" localSheetId="14">'Comp-EL'!$B$95</definedName>
    <definedName name="E5.17" localSheetId="14">'Comp-EL'!$B$100</definedName>
    <definedName name="E5.18" localSheetId="14">'Comp-EL'!$B$105</definedName>
    <definedName name="E5.19" localSheetId="14">'Comp-EL'!$B$110</definedName>
    <definedName name="E5.20" localSheetId="14">'Comp-EL'!$B$115</definedName>
    <definedName name="E5.21" localSheetId="14">'Comp-EL'!$B$122</definedName>
    <definedName name="E5.22" localSheetId="14">'Comp-EL'!$B$127</definedName>
    <definedName name="E5.23" localSheetId="14">'Comp-EL'!$B$132</definedName>
    <definedName name="E5.24" localSheetId="14">'Comp-EL'!$B$138</definedName>
    <definedName name="E5.25" localSheetId="14">'Comp-EL'!$B$143</definedName>
    <definedName name="E5.26" localSheetId="14">'Comp-EL'!$B$148</definedName>
    <definedName name="E5.27" localSheetId="14">'Comp-EL'!$B$154</definedName>
    <definedName name="E5.28" localSheetId="14">'Comp-EL'!$B$159</definedName>
    <definedName name="E5.29" localSheetId="14">'Comp-EL'!$B$165</definedName>
    <definedName name="E5.30" localSheetId="14">'Comp-EL'!$B$170</definedName>
    <definedName name="E5.31" localSheetId="14">'Comp-EL'!$B$176</definedName>
    <definedName name="E5.32" localSheetId="14">'Comp-EL'!$B$181</definedName>
    <definedName name="E5.33" localSheetId="14">'Comp-EL'!$B$187</definedName>
    <definedName name="E5.34" localSheetId="14">'Comp-EL'!$B$192</definedName>
    <definedName name="E5.35" localSheetId="14">'Comp-EL'!$B$198</definedName>
    <definedName name="E5.36" localSheetId="14">'Comp-EL'!$B$204</definedName>
    <definedName name="E6.01" localSheetId="17">'Comm-EL'!$B$8</definedName>
    <definedName name="E6.02" localSheetId="17">'Comm-EL'!$B$14</definedName>
    <definedName name="E6.03" localSheetId="17">'Comm-EL'!$B$20</definedName>
    <definedName name="E6.04" localSheetId="17">'Comm-EL'!$B$26</definedName>
    <definedName name="E6.05" localSheetId="17">'Comm-EL'!$B$33</definedName>
    <definedName name="E6.06" localSheetId="17">'Comm-EL'!$B$38</definedName>
    <definedName name="E6.07" localSheetId="17">'Comm-EL'!$B$45</definedName>
    <definedName name="E6.08" localSheetId="17">'Comm-EL'!$B$50</definedName>
    <definedName name="E6.09" localSheetId="17">'Comm-EL'!$B$57</definedName>
    <definedName name="E6.10" localSheetId="17">'Comm-EL'!$B$62</definedName>
    <definedName name="E6.11" localSheetId="17">'Comm-EL'!$B$69</definedName>
    <definedName name="E7.01" localSheetId="20">'Blood-EL'!$B$8</definedName>
    <definedName name="E7.02" localSheetId="20">'Blood-EL'!$B$14</definedName>
    <definedName name="E7.03" localSheetId="20">'Blood-EL'!$B$20</definedName>
    <definedName name="E7.04" localSheetId="20">'Blood-EL'!$B$27</definedName>
    <definedName name="E7.05" localSheetId="20">'Blood-EL'!$B$33</definedName>
    <definedName name="E7.06" localSheetId="20">'Blood-EL'!$B$39</definedName>
    <definedName name="E7.07" localSheetId="20">'Blood-EL'!$B$45</definedName>
    <definedName name="E7.08" localSheetId="20">'Blood-EL'!$B$50</definedName>
    <definedName name="E7.09" localSheetId="20">'Blood-EL'!$B$57</definedName>
    <definedName name="E7.10" localSheetId="20">'Blood-EL'!$B$63</definedName>
    <definedName name="E8.01" localSheetId="23">'RR-EL'!$B$8</definedName>
    <definedName name="E8.02" localSheetId="23">'RR-EL'!$B$14</definedName>
    <definedName name="E8.03" localSheetId="23">'RR-EL'!$B$20</definedName>
    <definedName name="E8.04" localSheetId="23">'RR-EL'!$B$27</definedName>
    <definedName name="E8.05" localSheetId="23">'RR-EL'!$B$32</definedName>
    <definedName name="E8.06" localSheetId="23">'RR-EL'!$B$38</definedName>
    <definedName name="E8.07" localSheetId="23">'RR-EL'!$B$43</definedName>
    <definedName name="E8.08" localSheetId="23">'RR-EL'!$B$48</definedName>
    <definedName name="E8.09" localSheetId="23">'RR-EL'!$B$53</definedName>
    <definedName name="E8.10" localSheetId="23">'RR-EL'!$B$60</definedName>
    <definedName name="E8.11" localSheetId="23">'RR-EL'!$B$65</definedName>
    <definedName name="E8.12" localSheetId="23">'RR-EL'!$B$70</definedName>
    <definedName name="E8.13" localSheetId="23">'RR-EL'!$B$75</definedName>
    <definedName name="EA1_" localSheetId="26">'MPS-EL'!$B$7</definedName>
    <definedName name="EA2_" localSheetId="26">'MPS-EL'!$B$13</definedName>
    <definedName name="EA3_" localSheetId="26">'MPS-EL'!$B$18</definedName>
    <definedName name="EA4_" localSheetId="26">'MPS-EL'!$B$24</definedName>
    <definedName name="EA5_" localSheetId="26">'MPS-EL'!$B$30</definedName>
    <definedName name="EA6_" localSheetId="26">'MPS-EL'!$B$36</definedName>
    <definedName name="EndDate">'Reference sheet'!$K$2</definedName>
    <definedName name="O.1" localSheetId="28">'Overview of progress'!$B$6</definedName>
    <definedName name="O.2" localSheetId="28">'Overview of progress'!$B$73</definedName>
    <definedName name="O.3" localSheetId="28">'Overview of progress'!$B$110</definedName>
    <definedName name="O.4" localSheetId="28">'Overview of progress'!$B$159</definedName>
    <definedName name="O.5" localSheetId="28">'Overview of progress'!$B$203</definedName>
    <definedName name="O.6" localSheetId="28">'Overview of progress'!$B$275</definedName>
    <definedName name="O.7" localSheetId="28">'Overview of progress'!$B$312</definedName>
    <definedName name="O.8" localSheetId="28">'Overview of progress'!$B$347</definedName>
    <definedName name="O.A" localSheetId="28">'Overview of progress'!$B$382</definedName>
    <definedName name="P1.01" localSheetId="1">Governance!$G$6</definedName>
    <definedName name="P1.02" localSheetId="1">Governance!$G$7</definedName>
    <definedName name="P1.03" localSheetId="1">Governance!$G$9</definedName>
    <definedName name="P1.04" localSheetId="1">Governance!$G$10</definedName>
    <definedName name="P1.05" localSheetId="1">Governance!$G$11</definedName>
    <definedName name="P1.06" localSheetId="1">Governance!$G$13</definedName>
    <definedName name="P1.07" localSheetId="1">Governance!$G$16</definedName>
    <definedName name="P1.08" localSheetId="1">Governance!$G$18</definedName>
    <definedName name="P1.09" localSheetId="1">Governance!$G$19</definedName>
    <definedName name="P1.10" localSheetId="1">Governance!$G$21</definedName>
    <definedName name="P1.11" localSheetId="1">Governance!$G$23</definedName>
    <definedName name="P1.12" localSheetId="1">Governance!$G$24</definedName>
    <definedName name="P1.13" localSheetId="1">Governance!$G$26</definedName>
    <definedName name="P1.14" localSheetId="1">Governance!$G$27</definedName>
    <definedName name="P1.15" localSheetId="1">Governance!$G$29</definedName>
    <definedName name="P1.16" localSheetId="1">Governance!$G$31</definedName>
    <definedName name="P1.17" localSheetId="1">Governance!$G$32</definedName>
    <definedName name="P1.18" localSheetId="1">Governance!$G$33</definedName>
    <definedName name="P1.19" localSheetId="1">Governance!$G$36</definedName>
    <definedName name="P1.20" localSheetId="1">Governance!$G$37</definedName>
    <definedName name="P1.21" localSheetId="1">Governance!$G$38</definedName>
    <definedName name="P1.22" localSheetId="1">Governance!$G$40</definedName>
    <definedName name="P1.23" localSheetId="1">Governance!$G$42</definedName>
    <definedName name="P1.24" localSheetId="1">Governance!$G$43</definedName>
    <definedName name="P1.25" localSheetId="1">Governance!$G$45</definedName>
    <definedName name="P1.26" localSheetId="1">Governance!$G$46</definedName>
    <definedName name="P1.27" localSheetId="1">Governance!$G$48</definedName>
    <definedName name="P1.28" localSheetId="1">Governance!$G$50</definedName>
    <definedName name="P1.29" localSheetId="1">Governance!$G$53</definedName>
    <definedName name="P1.30" localSheetId="1">Governance!$G$54</definedName>
    <definedName name="P1.31" localSheetId="1">Governance!$G$55</definedName>
    <definedName name="P1.32" localSheetId="1">Governance!$G$56</definedName>
    <definedName name="P1.33" localSheetId="1">Governance!$G$57</definedName>
    <definedName name="P2.01" localSheetId="4">Partnering!$G$6</definedName>
    <definedName name="P2.02" localSheetId="4">Partnering!$G$8</definedName>
    <definedName name="P2.03" localSheetId="4">Partnering!$G$11</definedName>
    <definedName name="P2.04" localSheetId="4">Partnering!$G$12</definedName>
    <definedName name="P2.05" localSheetId="4">Partnering!$G$13</definedName>
    <definedName name="P2.06" localSheetId="4">Partnering!$G$15</definedName>
    <definedName name="P2.07" localSheetId="4">Partnering!$G$16</definedName>
    <definedName name="P2.08" localSheetId="4">Partnering!$G$19</definedName>
    <definedName name="P2.09" localSheetId="4">Partnering!$G$20</definedName>
    <definedName name="P2.10" localSheetId="4">Partnering!$G$21</definedName>
    <definedName name="P2.11" localSheetId="4">Partnering!$G$24</definedName>
    <definedName name="P2.12" localSheetId="4">Partnering!$G$25</definedName>
    <definedName name="P2.13" localSheetId="4">Partnering!$G$26</definedName>
    <definedName name="P2.14" localSheetId="4">Partnering!$G$27</definedName>
    <definedName name="P3.01" localSheetId="7">PCI!$G$6</definedName>
    <definedName name="P3.02" localSheetId="7">PCI!$G$7</definedName>
    <definedName name="P3.03" localSheetId="7">PCI!$G$9</definedName>
    <definedName name="P3.04" localSheetId="7">PCI!$G$11</definedName>
    <definedName name="P3.05" localSheetId="7">PCI!$G$13</definedName>
    <definedName name="P3.06" localSheetId="7">PCI!$G$16</definedName>
    <definedName name="P3.07" localSheetId="7">PCI!$G$17</definedName>
    <definedName name="P3.08" localSheetId="7">PCI!$G$18</definedName>
    <definedName name="P3.09" localSheetId="7">PCI!$G$19</definedName>
    <definedName name="P3.10" localSheetId="7">PCI!$G$21</definedName>
    <definedName name="P3.11" localSheetId="7">PCI!$G$23</definedName>
    <definedName name="P3.12" localSheetId="7">PCI!$G$25</definedName>
    <definedName name="P3.13" localSheetId="7">PCI!$G$27</definedName>
    <definedName name="P3.14" localSheetId="7">PCI!$G$28</definedName>
    <definedName name="P3.15" localSheetId="7">PCI!$G$30</definedName>
    <definedName name="P3.16" localSheetId="7">PCI!$G$32</definedName>
    <definedName name="P3.17" localSheetId="7">PCI!$G$35</definedName>
    <definedName name="P3.18" localSheetId="7">PCI!$G$38</definedName>
    <definedName name="P3.19" localSheetId="7">PCI!$G$39</definedName>
    <definedName name="P4.01" localSheetId="10">MedSafety!$G$6</definedName>
    <definedName name="P4.02" localSheetId="10">MedSafety!$G$8</definedName>
    <definedName name="P4.03" localSheetId="10">MedSafety!$G$10</definedName>
    <definedName name="P4.04" localSheetId="10">MedSafety!$G$12</definedName>
    <definedName name="P4.05" localSheetId="10">MedSafety!$G$15</definedName>
    <definedName name="P4.06" localSheetId="10">MedSafety!$G$16</definedName>
    <definedName name="P4.07" localSheetId="10">MedSafety!$G$18</definedName>
    <definedName name="P4.08" localSheetId="10">MedSafety!$G$19</definedName>
    <definedName name="P4.09" localSheetId="10">MedSafety!$G$20</definedName>
    <definedName name="P4.10" localSheetId="10">MedSafety!$G$23</definedName>
    <definedName name="P4.11" localSheetId="10">MedSafety!$G$25</definedName>
    <definedName name="P4.12" localSheetId="10">MedSafety!$G$27</definedName>
    <definedName name="P4.13" localSheetId="10">MedSafety!$G$30</definedName>
    <definedName name="P4.14" localSheetId="10">MedSafety!$G$32</definedName>
    <definedName name="P4.15" localSheetId="10">MedSafety!$G$34</definedName>
    <definedName name="P5.01" localSheetId="13">CompCare!$G$6</definedName>
    <definedName name="P5.02" localSheetId="13">CompCare!$G$8</definedName>
    <definedName name="P5.03" localSheetId="13">CompCare!$G$10</definedName>
    <definedName name="P5.04" localSheetId="13">CompCare!$G$12</definedName>
    <definedName name="P5.05" localSheetId="13">CompCare!$G$14</definedName>
    <definedName name="P5.06" localSheetId="13">CompCare!$G$15</definedName>
    <definedName name="P5.07" localSheetId="13">CompCare!$G$18</definedName>
    <definedName name="P5.08" localSheetId="13">CompCare!$G$19</definedName>
    <definedName name="P5.09" localSheetId="13">CompCare!$G$20</definedName>
    <definedName name="P5.10" localSheetId="13">CompCare!$G$22</definedName>
    <definedName name="P5.11" localSheetId="13">CompCare!$G$24</definedName>
    <definedName name="P5.12" localSheetId="13">CompCare!$G$26</definedName>
    <definedName name="P5.13" localSheetId="13">CompCare!$G$27</definedName>
    <definedName name="P5.14" localSheetId="13">CompCare!$G$30</definedName>
    <definedName name="P5.15" localSheetId="13">CompCare!$G$32</definedName>
    <definedName name="P5.16" localSheetId="13">CompCare!$G$33</definedName>
    <definedName name="P5.17" localSheetId="13">CompCare!$G$34</definedName>
    <definedName name="P5.18" localSheetId="13">CompCare!$G$35</definedName>
    <definedName name="P5.19" localSheetId="13">CompCare!$G$36</definedName>
    <definedName name="P5.20" localSheetId="13">CompCare!$G$37</definedName>
    <definedName name="P5.21" localSheetId="13">CompCare!$G$40</definedName>
    <definedName name="P5.22" localSheetId="13">CompCare!$G$41</definedName>
    <definedName name="P5.23" localSheetId="13">CompCare!$G$42</definedName>
    <definedName name="P5.24" localSheetId="13">CompCare!$G$44</definedName>
    <definedName name="P5.25" localSheetId="13">CompCare!$G$45</definedName>
    <definedName name="P5.26" localSheetId="13">CompCare!$G$46</definedName>
    <definedName name="P5.27" localSheetId="13">CompCare!$G$48</definedName>
    <definedName name="P5.28" localSheetId="13">CompCare!$G$49</definedName>
    <definedName name="P5.29" localSheetId="13">CompCare!$G$51</definedName>
    <definedName name="P5.30" localSheetId="13">CompCare!$G$52</definedName>
    <definedName name="P5.31" localSheetId="13">CompCare!$G$54</definedName>
    <definedName name="P5.32" localSheetId="13">CompCare!$G$55</definedName>
    <definedName name="P5.33" localSheetId="13">CompCare!$G$57</definedName>
    <definedName name="P5.34" localSheetId="13">CompCare!$G$58</definedName>
    <definedName name="P5.35" localSheetId="13">CompCare!$G$60</definedName>
    <definedName name="P5.36" localSheetId="13">CompCare!$G$62</definedName>
    <definedName name="P6.01" localSheetId="16">Communicating!$G$6</definedName>
    <definedName name="P6.02" localSheetId="16">Communicating!$G$8</definedName>
    <definedName name="P6.03" localSheetId="16">Communicating!$G$10</definedName>
    <definedName name="P6.04" localSheetId="16">Communicating!$G$12</definedName>
    <definedName name="P6.05" localSheetId="16">Communicating!$G$15</definedName>
    <definedName name="P6.06" localSheetId="16">Communicating!$G$16</definedName>
    <definedName name="P6.07" localSheetId="16">Communicating!$G$19</definedName>
    <definedName name="P6.08" localSheetId="16">Communicating!$G$20</definedName>
    <definedName name="P6.09" localSheetId="16">Communicating!$G$23</definedName>
    <definedName name="P6.10" localSheetId="16">Communicating!$G$24</definedName>
    <definedName name="P6.11" localSheetId="16">Communicating!$G$27</definedName>
    <definedName name="P7.01" localSheetId="19">Blood!$G$6</definedName>
    <definedName name="P7.02" localSheetId="19">Blood!$G$8</definedName>
    <definedName name="P7.03" localSheetId="19">Blood!$G$10</definedName>
    <definedName name="P7.04" localSheetId="19">Blood!$G$13</definedName>
    <definedName name="P7.05" localSheetId="19">Blood!$G$15</definedName>
    <definedName name="P7.06" localSheetId="19">Blood!$G$17</definedName>
    <definedName name="P7.07" localSheetId="19">Blood!$G$19</definedName>
    <definedName name="P7.08" localSheetId="19">Blood!$G$20</definedName>
    <definedName name="P7.09" localSheetId="19">Blood!$G$23</definedName>
    <definedName name="P7.10" localSheetId="19">Blood!$G$25</definedName>
    <definedName name="P8.01" localSheetId="22">RR!$G$6</definedName>
    <definedName name="P8.02" localSheetId="22">RR!$G$8</definedName>
    <definedName name="P8.03" localSheetId="22">RR!$G$10</definedName>
    <definedName name="P8.04" localSheetId="22">RR!$G$13</definedName>
    <definedName name="P8.05" localSheetId="22">RR!$G$14</definedName>
    <definedName name="P8.06" localSheetId="22">RR!$G$16</definedName>
    <definedName name="P8.07" localSheetId="22">RR!$G$17</definedName>
    <definedName name="P8.08" localSheetId="22">RR!$G$18</definedName>
    <definedName name="P8.09" localSheetId="22">RR!$G$19</definedName>
    <definedName name="P8.10" localSheetId="22">RR!$G$22</definedName>
    <definedName name="P8.11" localSheetId="22">RR!$G$23</definedName>
    <definedName name="P8.12" localSheetId="22">RR!$G$24</definedName>
    <definedName name="P8.13" localSheetId="22">RR!$G$25</definedName>
    <definedName name="PA1_" localSheetId="25">'MPS Aged Care Module'!$G$5</definedName>
    <definedName name="PA2_" localSheetId="25">'MPS Aged Care Module'!$G$7</definedName>
    <definedName name="PA3_" localSheetId="25">'MPS Aged Care Module'!$G$8</definedName>
    <definedName name="PA4_" localSheetId="25">'MPS Aged Care Module'!$G$10</definedName>
    <definedName name="PA5_" localSheetId="25">'MPS Aged Care Module'!$G$12</definedName>
    <definedName name="PA6_" localSheetId="25">'MPS Aged Care Module'!$G$14</definedName>
    <definedName name="_xlnm.Print_Area" localSheetId="20">'Blood-EL'!$B:$C</definedName>
    <definedName name="_xlnm.Print_Area" localSheetId="21">'Blood-TL'!$B:$F</definedName>
    <definedName name="_xlnm.Print_Area" localSheetId="17">'Comm-EL'!$B:$C</definedName>
    <definedName name="_xlnm.Print_Area" localSheetId="18">'Comm-TL'!$B:$F</definedName>
    <definedName name="_xlnm.Print_Area" localSheetId="13">CompCare!$A$1:$K$62</definedName>
    <definedName name="_xlnm.Print_Area" localSheetId="14">'Comp-EL'!$B:$C</definedName>
    <definedName name="_xlnm.Print_Area" localSheetId="15">'Comp-TL'!$B:$F</definedName>
    <definedName name="_xlnm.Print_Area" localSheetId="2">'Gov-EL'!$B:$C</definedName>
    <definedName name="_xlnm.Print_Area" localSheetId="3">'Gov-TL'!$B:$F</definedName>
    <definedName name="_xlnm.Print_Area" localSheetId="0">'How to use this tool'!$B:$B</definedName>
    <definedName name="_xlnm.Print_Area" localSheetId="11">'Med-EL'!$B:$C</definedName>
    <definedName name="_xlnm.Print_Area" localSheetId="12">'Med-TL'!$B:$F</definedName>
    <definedName name="_xlnm.Print_Area" localSheetId="26">'MPS-EL'!$B:$C</definedName>
    <definedName name="_xlnm.Print_Area" localSheetId="27">'MPS-TL'!$B:$F</definedName>
    <definedName name="_xlnm.Print_Area" localSheetId="5">'Part-EL'!$B:$C</definedName>
    <definedName name="_xlnm.Print_Area" localSheetId="6">'Part-TL'!$B:$F</definedName>
    <definedName name="_xlnm.Print_Area" localSheetId="8">'PCI-EL'!$B:$C</definedName>
    <definedName name="_xlnm.Print_Area" localSheetId="9">'PCI-TL'!$B:$F</definedName>
    <definedName name="_xlnm.Print_Area" localSheetId="23">'RR-EL'!$B:$C</definedName>
    <definedName name="_xlnm.Print_Area" localSheetId="24">'RR-TL'!$B:$F</definedName>
    <definedName name="_xlnm.Print_Titles" localSheetId="19">Blood!$A:$B,Blood!$3:$3</definedName>
    <definedName name="_xlnm.Print_Titles" localSheetId="20">'Blood-EL'!$B:$B,'Blood-EL'!$5:$5</definedName>
    <definedName name="_xlnm.Print_Titles" localSheetId="21">'Blood-TL'!$B:$B,'Blood-TL'!$5:$5</definedName>
    <definedName name="_xlnm.Print_Titles" localSheetId="17">'Comm-EL'!$B:$B,'Comm-EL'!$5:$5</definedName>
    <definedName name="_xlnm.Print_Titles" localSheetId="18">'Comm-TL'!$B:$B,'Comm-TL'!$5:$5</definedName>
    <definedName name="_xlnm.Print_Titles" localSheetId="16">Communicating!$A:$B,Communicating!$3:$3</definedName>
    <definedName name="_xlnm.Print_Titles" localSheetId="13">CompCare!$A:$B,CompCare!$3:$3</definedName>
    <definedName name="_xlnm.Print_Titles" localSheetId="14">'Comp-EL'!$B:$B,'Comp-EL'!$5:$5</definedName>
    <definedName name="_xlnm.Print_Titles" localSheetId="15">'Comp-TL'!$B:$B,'Comp-TL'!$5:$5</definedName>
    <definedName name="_xlnm.Print_Titles" localSheetId="2">'Gov-EL'!$B:$B,'Gov-EL'!$5:$5</definedName>
    <definedName name="_xlnm.Print_Titles" localSheetId="1">Governance!$A:$B,Governance!$3:$3</definedName>
    <definedName name="_xlnm.Print_Titles" localSheetId="3">'Gov-TL'!$B:$B,'Gov-TL'!$5:$5</definedName>
    <definedName name="_xlnm.Print_Titles" localSheetId="11">'Med-EL'!$B:$B,'Med-EL'!$5:$5</definedName>
    <definedName name="_xlnm.Print_Titles" localSheetId="10">MedSafety!$A:$B,MedSafety!$3:$3</definedName>
    <definedName name="_xlnm.Print_Titles" localSheetId="12">'Med-TL'!$B:$B,'Med-TL'!$5:$5</definedName>
    <definedName name="_xlnm.Print_Titles" localSheetId="26">'MPS-EL'!$B:$B,'MPS-EL'!$5:$5</definedName>
    <definedName name="_xlnm.Print_Titles" localSheetId="27">'MPS-TL'!$B:$B,'MPS-TL'!$5:$5</definedName>
    <definedName name="_xlnm.Print_Titles" localSheetId="5">'Part-EL'!$B:$B,'Part-EL'!$5:$5</definedName>
    <definedName name="_xlnm.Print_Titles" localSheetId="4">Partnering!$A:$B,Partnering!$3:$3</definedName>
    <definedName name="_xlnm.Print_Titles" localSheetId="6">'Part-TL'!$B:$B,'Part-TL'!$5:$5</definedName>
    <definedName name="_xlnm.Print_Titles" localSheetId="7">PCI!$A:$B,PCI!$3:$3</definedName>
    <definedName name="_xlnm.Print_Titles" localSheetId="8">'PCI-EL'!$B:$B,'PCI-EL'!$5:$5</definedName>
    <definedName name="_xlnm.Print_Titles" localSheetId="9">'PCI-TL'!$B:$B,'PCI-TL'!$5:$5</definedName>
    <definedName name="_xlnm.Print_Titles" localSheetId="22">RR!$A:$B,RR!$3:$3</definedName>
    <definedName name="_xlnm.Print_Titles" localSheetId="23">'RR-EL'!$B:$B,'RR-EL'!$5:$5</definedName>
    <definedName name="_xlnm.Print_Titles" localSheetId="24">'RR-TL'!$B:$B,'RR-TL'!$5:$5</definedName>
    <definedName name="R1.01" localSheetId="1">Governance!$F$6</definedName>
    <definedName name="R1.02" localSheetId="1">Governance!$F$7</definedName>
    <definedName name="R1.03" localSheetId="1">Governance!$F$9</definedName>
    <definedName name="R1.04" localSheetId="1">Governance!$F$10</definedName>
    <definedName name="R1.05" localSheetId="1">Governance!$F$11</definedName>
    <definedName name="R1.06" localSheetId="1">Governance!$F$13</definedName>
    <definedName name="R1.07" localSheetId="1">Governance!$F$16</definedName>
    <definedName name="R1.08" localSheetId="1">Governance!$F$18</definedName>
    <definedName name="R1.09" localSheetId="1">Governance!$F$19</definedName>
    <definedName name="R1.10" localSheetId="1">Governance!$F$21</definedName>
    <definedName name="R1.11" localSheetId="1">Governance!$F$23</definedName>
    <definedName name="R1.12" localSheetId="1">Governance!$F$24</definedName>
    <definedName name="R1.13" localSheetId="1">Governance!$F$26</definedName>
    <definedName name="R1.14" localSheetId="1">Governance!$F$27</definedName>
    <definedName name="R1.15" localSheetId="1">Governance!$F$29</definedName>
    <definedName name="R1.16" localSheetId="1">Governance!$F$31</definedName>
    <definedName name="R1.17" localSheetId="1">Governance!$F$32</definedName>
    <definedName name="R1.18" localSheetId="1">Governance!$F$33</definedName>
    <definedName name="R1.19" localSheetId="1">Governance!$F$36</definedName>
    <definedName name="R1.20" localSheetId="1">Governance!$F$37</definedName>
    <definedName name="R1.21" localSheetId="1">Governance!$F$38</definedName>
    <definedName name="R1.22" localSheetId="1">Governance!$F$40</definedName>
    <definedName name="R1.23" localSheetId="1">Governance!$F$42</definedName>
    <definedName name="R1.24" localSheetId="1">Governance!$F$43</definedName>
    <definedName name="R1.25" localSheetId="1">Governance!$F$45</definedName>
    <definedName name="R1.26" localSheetId="1">Governance!$F$46</definedName>
    <definedName name="R1.27" localSheetId="1">Governance!$F$48</definedName>
    <definedName name="R1.28" localSheetId="1">Governance!$F$50</definedName>
    <definedName name="R1.29" localSheetId="1">Governance!$F$53</definedName>
    <definedName name="R1.30" localSheetId="1">Governance!$F$54</definedName>
    <definedName name="R1.31" localSheetId="1">Governance!$F$55</definedName>
    <definedName name="R1.32" localSheetId="1">Governance!$F$56</definedName>
    <definedName name="R1.33" localSheetId="1">Governance!$F$57</definedName>
    <definedName name="R2.01" localSheetId="4">Partnering!$F$6</definedName>
    <definedName name="R2.02" localSheetId="4">Partnering!$F$8</definedName>
    <definedName name="R2.03" localSheetId="4">Partnering!$F$11</definedName>
    <definedName name="R2.04" localSheetId="4">Partnering!$F$12</definedName>
    <definedName name="R2.05" localSheetId="4">Partnering!$F$13</definedName>
    <definedName name="R2.06" localSheetId="4">Partnering!$F$15</definedName>
    <definedName name="R2.07" localSheetId="4">Partnering!$F$16</definedName>
    <definedName name="R2.08" localSheetId="4">Partnering!$F$19</definedName>
    <definedName name="R2.09" localSheetId="4">Partnering!$F$20</definedName>
    <definedName name="R2.10" localSheetId="4">Partnering!$F$21</definedName>
    <definedName name="R2.11" localSheetId="4">Partnering!$F$24</definedName>
    <definedName name="R2.12" localSheetId="4">Partnering!$F$25</definedName>
    <definedName name="R2.13" localSheetId="4">Partnering!$F$26</definedName>
    <definedName name="R2.14" localSheetId="4">Partnering!$F$27</definedName>
    <definedName name="R3.01" localSheetId="7">PCI!$F$6</definedName>
    <definedName name="R3.02" localSheetId="7">PCI!$F$7</definedName>
    <definedName name="R3.03" localSheetId="7">PCI!$F$9</definedName>
    <definedName name="R3.04" localSheetId="7">PCI!$F$11</definedName>
    <definedName name="R3.05" localSheetId="7">PCI!$F$13</definedName>
    <definedName name="R3.06" localSheetId="7">PCI!$F$16</definedName>
    <definedName name="R3.07" localSheetId="7">PCI!$F$17</definedName>
    <definedName name="R3.08" localSheetId="7">PCI!$F$18</definedName>
    <definedName name="R3.09" localSheetId="7">PCI!$F$19</definedName>
    <definedName name="R3.10" localSheetId="7">PCI!$F$21</definedName>
    <definedName name="R3.11" localSheetId="7">PCI!$F$23</definedName>
    <definedName name="R3.12" localSheetId="7">PCI!$F$25</definedName>
    <definedName name="R3.13" localSheetId="7">PCI!$F$27</definedName>
    <definedName name="R3.14" localSheetId="7">PCI!$F$28</definedName>
    <definedName name="R3.15" localSheetId="7">PCI!$F$30</definedName>
    <definedName name="R3.16" localSheetId="7">PCI!$F$32</definedName>
    <definedName name="R3.17" localSheetId="7">PCI!$F$35</definedName>
    <definedName name="R3.18" localSheetId="7">PCI!$F$38</definedName>
    <definedName name="R3.19" localSheetId="7">PCI!$F$39</definedName>
    <definedName name="R4.01" localSheetId="10">MedSafety!$F$6</definedName>
    <definedName name="R4.02" localSheetId="10">MedSafety!$F$8</definedName>
    <definedName name="R4.03" localSheetId="10">MedSafety!$F$10</definedName>
    <definedName name="R4.04" localSheetId="10">MedSafety!$F$12</definedName>
    <definedName name="R4.05" localSheetId="10">MedSafety!$F$15</definedName>
    <definedName name="R4.06" localSheetId="10">MedSafety!$F$16</definedName>
    <definedName name="R4.07" localSheetId="10">MedSafety!$F$18</definedName>
    <definedName name="R4.08" localSheetId="10">MedSafety!$F$19</definedName>
    <definedName name="R4.09" localSheetId="10">MedSafety!$F$20</definedName>
    <definedName name="R4.10" localSheetId="10">MedSafety!$F$23</definedName>
    <definedName name="R4.11" localSheetId="10">MedSafety!$F$25</definedName>
    <definedName name="R4.12" localSheetId="10">MedSafety!$F$27</definedName>
    <definedName name="R4.13" localSheetId="10">MedSafety!$F$30</definedName>
    <definedName name="R4.14" localSheetId="10">MedSafety!$F$32</definedName>
    <definedName name="R4.15" localSheetId="10">MedSafety!$F$34</definedName>
    <definedName name="R5.01" localSheetId="13">CompCare!$F$6</definedName>
    <definedName name="R5.02" localSheetId="13">CompCare!$F$8</definedName>
    <definedName name="R5.03" localSheetId="13">CompCare!$F$10</definedName>
    <definedName name="R5.04" localSheetId="13">CompCare!$F$12</definedName>
    <definedName name="R5.05" localSheetId="13">CompCare!$F$14</definedName>
    <definedName name="R5.06" localSheetId="13">CompCare!$F$15</definedName>
    <definedName name="R5.07" localSheetId="13">CompCare!$F$18</definedName>
    <definedName name="R5.08" localSheetId="13">CompCare!$F$19</definedName>
    <definedName name="R5.09" localSheetId="13">CompCare!$F$20</definedName>
    <definedName name="R5.10" localSheetId="13">CompCare!$F$22</definedName>
    <definedName name="R5.11" localSheetId="13">CompCare!$F$24</definedName>
    <definedName name="R5.12" localSheetId="13">CompCare!$F$26</definedName>
    <definedName name="R5.13" localSheetId="13">CompCare!$F$27</definedName>
    <definedName name="R5.14" localSheetId="13">CompCare!$F$30</definedName>
    <definedName name="R5.15" localSheetId="13">CompCare!$F$32</definedName>
    <definedName name="R5.16" localSheetId="13">CompCare!$F$33</definedName>
    <definedName name="R5.17" localSheetId="13">CompCare!$F$34</definedName>
    <definedName name="R5.18" localSheetId="13">CompCare!$F$35</definedName>
    <definedName name="R5.19" localSheetId="13">CompCare!$F$36</definedName>
    <definedName name="R5.20" localSheetId="13">CompCare!$F$37</definedName>
    <definedName name="R5.21" localSheetId="13">CompCare!$F$40</definedName>
    <definedName name="R5.22" localSheetId="13">CompCare!$F$41</definedName>
    <definedName name="R5.23" localSheetId="13">CompCare!$F$42</definedName>
    <definedName name="R5.24" localSheetId="13">CompCare!$F$44</definedName>
    <definedName name="R5.25" localSheetId="13">CompCare!$F$45</definedName>
    <definedName name="R5.26" localSheetId="13">CompCare!$F$46</definedName>
    <definedName name="R5.27" localSheetId="13">CompCare!$F$48</definedName>
    <definedName name="R5.28" localSheetId="13">CompCare!$F$49</definedName>
    <definedName name="R5.29" localSheetId="13">CompCare!$F$51</definedName>
    <definedName name="R5.30" localSheetId="13">CompCare!$F$52</definedName>
    <definedName name="R5.31" localSheetId="13">CompCare!$F$54</definedName>
    <definedName name="R5.32" localSheetId="13">CompCare!$F$55</definedName>
    <definedName name="R5.33" localSheetId="13">CompCare!$F$57</definedName>
    <definedName name="R5.34" localSheetId="13">CompCare!$F$58</definedName>
    <definedName name="R5.35" localSheetId="13">CompCare!$F$60</definedName>
    <definedName name="R5.36" localSheetId="13">CompCare!$F$62</definedName>
    <definedName name="R6.01" localSheetId="16">Communicating!$F$6</definedName>
    <definedName name="R6.02" localSheetId="16">Communicating!$F$8</definedName>
    <definedName name="R6.03" localSheetId="16">Communicating!$F$10</definedName>
    <definedName name="R6.04" localSheetId="16">Communicating!$F$12</definedName>
    <definedName name="R6.05" localSheetId="16">Communicating!$F$15</definedName>
    <definedName name="R6.06" localSheetId="16">Communicating!$F$16</definedName>
    <definedName name="R6.07" localSheetId="16">Communicating!$F$19</definedName>
    <definedName name="R6.08" localSheetId="16">Communicating!$F$20</definedName>
    <definedName name="R6.09" localSheetId="16">Communicating!$F$23</definedName>
    <definedName name="R6.10" localSheetId="16">Communicating!$F$24</definedName>
    <definedName name="R6.11" localSheetId="16">Communicating!$F$27</definedName>
    <definedName name="R7.01" localSheetId="19">Blood!$F$6</definedName>
    <definedName name="R7.02" localSheetId="19">Blood!$F$8</definedName>
    <definedName name="R7.03" localSheetId="19">Blood!$F$10</definedName>
    <definedName name="R7.04" localSheetId="19">Blood!$F$13</definedName>
    <definedName name="R7.05" localSheetId="19">Blood!$F$15</definedName>
    <definedName name="R7.06" localSheetId="19">Blood!$F$17</definedName>
    <definedName name="R7.07" localSheetId="19">Blood!$F$19</definedName>
    <definedName name="R7.08" localSheetId="19">Blood!$F$20</definedName>
    <definedName name="R7.09" localSheetId="19">Blood!$F$23</definedName>
    <definedName name="R7.10" localSheetId="19">Blood!$F$25</definedName>
    <definedName name="R8.01" localSheetId="22">RR!$F$6</definedName>
    <definedName name="R8.02" localSheetId="22">RR!$F$8</definedName>
    <definedName name="R8.03" localSheetId="22">RR!$F$10</definedName>
    <definedName name="R8.04" localSheetId="22">RR!$F$13</definedName>
    <definedName name="R8.05" localSheetId="22">RR!$F$14</definedName>
    <definedName name="R8.06" localSheetId="22">RR!$F$16</definedName>
    <definedName name="R8.07" localSheetId="22">RR!$F$17</definedName>
    <definedName name="R8.08" localSheetId="22">RR!$F$18</definedName>
    <definedName name="R8.09" localSheetId="22">RR!$F$19</definedName>
    <definedName name="R8.10" localSheetId="22">RR!$F$22</definedName>
    <definedName name="R8.11" localSheetId="22">RR!$F$23</definedName>
    <definedName name="R8.12" localSheetId="22">RR!$F$24</definedName>
    <definedName name="R8.13" localSheetId="22">RR!$F$25</definedName>
    <definedName name="RA1_" localSheetId="25">'MPS Aged Care Module'!$F$5</definedName>
    <definedName name="RA2_" localSheetId="25">'MPS Aged Care Module'!$F$7</definedName>
    <definedName name="RA3_" localSheetId="25">'MPS Aged Care Module'!$F$8</definedName>
    <definedName name="RA4_" localSheetId="25">'MPS Aged Care Module'!$F$10</definedName>
    <definedName name="RA5_" localSheetId="25">'MPS Aged Care Module'!$F$12</definedName>
    <definedName name="RA6_" localSheetId="25">'MPS Aged Care Module'!$F$14</definedName>
    <definedName name="StartDate">'Reference sheet'!$K$1</definedName>
    <definedName name="T1.01" localSheetId="3">'Gov-TL'!$B$8</definedName>
    <definedName name="T1.02" localSheetId="3">'Gov-TL'!$B$13</definedName>
    <definedName name="T1.03" localSheetId="3">'Gov-TL'!$B$19</definedName>
    <definedName name="T1.04" localSheetId="3">'Gov-TL'!$B$24</definedName>
    <definedName name="T1.05" localSheetId="3">'Gov-TL'!$B$29</definedName>
    <definedName name="T1.06" localSheetId="3">'Gov-TL'!$B$35</definedName>
    <definedName name="T1.07" localSheetId="3">'Gov-TL'!$B$42</definedName>
    <definedName name="T1.08" localSheetId="3">'Gov-TL'!$B$48</definedName>
    <definedName name="T1.09" localSheetId="3">'Gov-TL'!$B$53</definedName>
    <definedName name="T1.10" localSheetId="3">'Gov-TL'!$B$59</definedName>
    <definedName name="T1.11" localSheetId="3">'Gov-TL'!$B$65</definedName>
    <definedName name="T1.12" localSheetId="3">'Gov-TL'!$B$70</definedName>
    <definedName name="T1.13" localSheetId="3">'Gov-TL'!$B$76</definedName>
    <definedName name="T1.14" localSheetId="3">'Gov-TL'!$B$81</definedName>
    <definedName name="T1.15" localSheetId="3">'Gov-TL'!$B$87</definedName>
    <definedName name="T1.16" localSheetId="3">'Gov-TL'!$B$93</definedName>
    <definedName name="T1.17" localSheetId="3">'Gov-TL'!$B$98</definedName>
    <definedName name="T1.18" localSheetId="3">'Gov-TL'!$B$103</definedName>
    <definedName name="T1.19" localSheetId="3">'Gov-TL'!$B$110</definedName>
    <definedName name="T1.20" localSheetId="3">'Gov-TL'!$B$115</definedName>
    <definedName name="T1.21" localSheetId="3">'Gov-TL'!$B$120</definedName>
    <definedName name="T1.22" localSheetId="3">'Gov-TL'!$B$126</definedName>
    <definedName name="T1.23" localSheetId="3">'Gov-TL'!$B$132</definedName>
    <definedName name="T1.24" localSheetId="3">'Gov-TL'!$B$137</definedName>
    <definedName name="T1.25" localSheetId="3">'Gov-TL'!$B$143</definedName>
    <definedName name="T1.26" localSheetId="3">'Gov-TL'!$B$148</definedName>
    <definedName name="T1.27" localSheetId="3">'Gov-TL'!$B$154</definedName>
    <definedName name="T1.28" localSheetId="3">'Gov-TL'!$B$160</definedName>
    <definedName name="T1.29" localSheetId="3">'Gov-TL'!$B$167</definedName>
    <definedName name="T1.30" localSheetId="3">'Gov-TL'!$B$172</definedName>
    <definedName name="T1.31" localSheetId="3">'Gov-TL'!$B$177</definedName>
    <definedName name="T1.32" localSheetId="3">'Gov-TL'!$B$182</definedName>
    <definedName name="T1.33" localSheetId="3">'Gov-TL'!$B$187</definedName>
    <definedName name="T2.01" localSheetId="6">'Part-TL'!$B$8</definedName>
    <definedName name="T2.02" localSheetId="6">'Part-TL'!$B$14</definedName>
    <definedName name="T2.03" localSheetId="6">'Part-TL'!$B$21</definedName>
    <definedName name="T2.04" localSheetId="6">'Part-TL'!$B$26</definedName>
    <definedName name="T2.05" localSheetId="6">'Part-TL'!$B$31</definedName>
    <definedName name="T2.06" localSheetId="6">'Part-TL'!$B$37</definedName>
    <definedName name="T2.07" localSheetId="6">'Part-TL'!$B$42</definedName>
    <definedName name="T2.08" localSheetId="6">'Part-TL'!$B$49</definedName>
    <definedName name="T2.09" localSheetId="6">'Part-TL'!$B$54</definedName>
    <definedName name="T2.10" localSheetId="6">'Part-TL'!$B$59</definedName>
    <definedName name="T2.11" localSheetId="6">'Part-TL'!$B$66</definedName>
    <definedName name="T2.12" localSheetId="6">'Part-TL'!$B$71</definedName>
    <definedName name="T2.13" localSheetId="6">'Part-TL'!$B$76</definedName>
    <definedName name="T2.14" localSheetId="6">'Part-TL'!$B$81</definedName>
    <definedName name="T3.01" localSheetId="9">'PCI-TL'!$B$8</definedName>
    <definedName name="T3.02" localSheetId="9">'PCI-TL'!$B$13</definedName>
    <definedName name="T3.03" localSheetId="9">'PCI-TL'!$B$19</definedName>
    <definedName name="T3.04" localSheetId="9">'PCI-TL'!$B$25</definedName>
    <definedName name="T3.05" localSheetId="9">'PCI-TL'!$B$31</definedName>
    <definedName name="T3.06" localSheetId="9">'PCI-TL'!$B$38</definedName>
    <definedName name="T3.07" localSheetId="9">'PCI-TL'!$B$43</definedName>
    <definedName name="T3.08" localSheetId="9">'PCI-TL'!$B$48</definedName>
    <definedName name="T3.09" localSheetId="9">'PCI-TL'!$B$53</definedName>
    <definedName name="T3.10" localSheetId="9">'PCI-TL'!$B$59</definedName>
    <definedName name="T3.11" localSheetId="9">'PCI-TL'!$B$65</definedName>
    <definedName name="T3.12" localSheetId="9">'PCI-TL'!$B$71</definedName>
    <definedName name="T3.13" localSheetId="9">'PCI-TL'!$B$77</definedName>
    <definedName name="T3.14" localSheetId="9">'PCI-TL'!$B$82</definedName>
    <definedName name="T3.15" localSheetId="9">'PCI-TL'!$B$88</definedName>
    <definedName name="T3.16" localSheetId="9">'PCI-TL'!$B$94</definedName>
    <definedName name="T3.17" localSheetId="9">'PCI-TL'!$B$101</definedName>
    <definedName name="T3.18" localSheetId="9">'PCI-TL'!$B$108</definedName>
    <definedName name="T3.19" localSheetId="9">'PCI-TL'!$B$113</definedName>
    <definedName name="T4.01" localSheetId="12">'Med-TL'!$B$8</definedName>
    <definedName name="T4.02" localSheetId="12">'Med-TL'!$B$14</definedName>
    <definedName name="T4.03" localSheetId="12">'Med-TL'!$B$20</definedName>
    <definedName name="T4.04" localSheetId="12">'Med-TL'!$B$26</definedName>
    <definedName name="T4.05" localSheetId="12">'Med-TL'!$B$33</definedName>
    <definedName name="T4.06" localSheetId="12">'Med-TL'!$B$38</definedName>
    <definedName name="T4.07" localSheetId="12">'Med-TL'!$B$44</definedName>
    <definedName name="T4.08" localSheetId="12">'Med-TL'!$B$49</definedName>
    <definedName name="T4.09" localSheetId="12">'Med-TL'!$B$54</definedName>
    <definedName name="T4.10" localSheetId="12">'Med-TL'!$B$61</definedName>
    <definedName name="T4.11" localSheetId="12">'Med-TL'!$B$67</definedName>
    <definedName name="T4.12" localSheetId="12">'Med-TL'!$B$73</definedName>
    <definedName name="T4.13" localSheetId="12">'Med-TL'!$B$80</definedName>
    <definedName name="T4.14" localSheetId="12">'Med-TL'!$B$86</definedName>
    <definedName name="T4.15" localSheetId="12">'Med-TL'!$B$92</definedName>
    <definedName name="T5.01" localSheetId="15">'Comp-TL'!$B$8</definedName>
    <definedName name="T5.02" localSheetId="15">'Comp-TL'!$B$14</definedName>
    <definedName name="T5.03" localSheetId="15">'Comp-TL'!$B$20</definedName>
    <definedName name="T5.04" localSheetId="15">'Comp-TL'!$B$26</definedName>
    <definedName name="T5.05" localSheetId="15">'Comp-TL'!$B$32</definedName>
    <definedName name="T5.06" localSheetId="15">'Comp-TL'!$B$37</definedName>
    <definedName name="T5.07" localSheetId="15">'Comp-TL'!$B$44</definedName>
    <definedName name="T5.08" localSheetId="15">'Comp-TL'!$B$49</definedName>
    <definedName name="T5.09" localSheetId="15">'Comp-TL'!$B$54</definedName>
    <definedName name="T5.10" localSheetId="15">'Comp-TL'!$B$60</definedName>
    <definedName name="T5.11" localSheetId="15">'Comp-TL'!$B$66</definedName>
    <definedName name="T5.12" localSheetId="15">'Comp-TL'!$B$72</definedName>
    <definedName name="T5.13" localSheetId="15">'Comp-TL'!$B$77</definedName>
    <definedName name="T5.14" localSheetId="15">'Comp-TL'!$B$84</definedName>
    <definedName name="T5.15" localSheetId="15">'Comp-TL'!$B$90</definedName>
    <definedName name="T5.16" localSheetId="15">'Comp-TL'!$B$95</definedName>
    <definedName name="T5.17" localSheetId="15">'Comp-TL'!$B$100</definedName>
    <definedName name="T5.18" localSheetId="15">'Comp-TL'!$B$105</definedName>
    <definedName name="T5.19" localSheetId="15">'Comp-TL'!$B$110</definedName>
    <definedName name="T5.20" localSheetId="15">'Comp-TL'!$B$115</definedName>
    <definedName name="T5.21" localSheetId="15">'Comp-TL'!$B$122</definedName>
    <definedName name="T5.22" localSheetId="15">'Comp-TL'!$B$127</definedName>
    <definedName name="T5.23" localSheetId="15">'Comp-TL'!$B$132</definedName>
    <definedName name="T5.24" localSheetId="15">'Comp-TL'!$B$138</definedName>
    <definedName name="T5.25" localSheetId="15">'Comp-TL'!$B$143</definedName>
    <definedName name="T5.26" localSheetId="15">'Comp-TL'!$B$148</definedName>
    <definedName name="T5.27" localSheetId="15">'Comp-TL'!$B$154</definedName>
    <definedName name="T5.28" localSheetId="15">'Comp-TL'!$B$159</definedName>
    <definedName name="T5.29" localSheetId="15">'Comp-TL'!$B$165</definedName>
    <definedName name="T5.30" localSheetId="15">'Comp-TL'!$B$170</definedName>
    <definedName name="T5.31" localSheetId="15">'Comp-TL'!$B$176</definedName>
    <definedName name="T5.32" localSheetId="15">'Comp-TL'!$B$181</definedName>
    <definedName name="T5.33" localSheetId="15">'Comp-TL'!$B$187</definedName>
    <definedName name="T5.34" localSheetId="15">'Comp-TL'!$B$192</definedName>
    <definedName name="T5.35" localSheetId="15">'Comp-TL'!$B$198</definedName>
    <definedName name="T5.36" localSheetId="15">'Comp-TL'!$B$204</definedName>
    <definedName name="T6.01" localSheetId="18">'Comm-TL'!$B$8</definedName>
    <definedName name="T6.02" localSheetId="18">'Comm-TL'!$B$14</definedName>
    <definedName name="T6.03" localSheetId="18">'Comm-TL'!$B$20</definedName>
    <definedName name="T6.04" localSheetId="18">'Comm-TL'!$B$26</definedName>
    <definedName name="T6.05" localSheetId="18">'Comm-TL'!$B$33</definedName>
    <definedName name="T6.06" localSheetId="18">'Comm-TL'!$B$38</definedName>
    <definedName name="T6.07" localSheetId="18">'Comm-TL'!$B$45</definedName>
    <definedName name="T6.08" localSheetId="18">'Comm-TL'!$B$50</definedName>
    <definedName name="T6.09" localSheetId="18">'Comm-TL'!$B$57</definedName>
    <definedName name="T6.10" localSheetId="18">'Comm-TL'!$B$62</definedName>
    <definedName name="T6.11" localSheetId="18">'Comm-TL'!$B$69</definedName>
    <definedName name="T7.01" localSheetId="21">'Blood-TL'!$B$8</definedName>
    <definedName name="T7.02" localSheetId="21">'Blood-TL'!$B$14</definedName>
    <definedName name="T7.03" localSheetId="21">'Blood-TL'!$B$20</definedName>
    <definedName name="T7.04" localSheetId="21">'Blood-TL'!$B$27</definedName>
    <definedName name="T7.05" localSheetId="21">'Blood-TL'!$B$33</definedName>
    <definedName name="T7.06" localSheetId="21">'Blood-TL'!$B$39</definedName>
    <definedName name="T7.07" localSheetId="21">'Blood-TL'!$B$45</definedName>
    <definedName name="T7.08" localSheetId="21">'Blood-TL'!$B$50</definedName>
    <definedName name="T7.09" localSheetId="21">'Blood-TL'!$B$57</definedName>
    <definedName name="T7.10" localSheetId="21">'Blood-TL'!$B$63</definedName>
    <definedName name="T8.01" localSheetId="24">'RR-TL'!$B$8</definedName>
    <definedName name="T8.02" localSheetId="24">'RR-TL'!$B$14</definedName>
    <definedName name="T8.03" localSheetId="24">'RR-TL'!$B$20</definedName>
    <definedName name="T8.04" localSheetId="24">'RR-TL'!$B$27</definedName>
    <definedName name="T8.05" localSheetId="24">'RR-TL'!$B$32</definedName>
    <definedName name="T8.06" localSheetId="24">'RR-TL'!$B$38</definedName>
    <definedName name="T8.07" localSheetId="24">'RR-TL'!$B$43</definedName>
    <definedName name="T8.08" localSheetId="24">'RR-TL'!$B$48</definedName>
    <definedName name="T8.09" localSheetId="24">'RR-TL'!$B$53</definedName>
    <definedName name="T8.10" localSheetId="24">'RR-TL'!$B$60</definedName>
    <definedName name="T8.11" localSheetId="24">'RR-TL'!$B$65</definedName>
    <definedName name="T8.12" localSheetId="24">'RR-TL'!$B$70</definedName>
    <definedName name="T8.13" localSheetId="24">'RR-TL'!$B$75</definedName>
    <definedName name="TA1_" localSheetId="27">'MPS-TL'!$B$7</definedName>
    <definedName name="TA2_" localSheetId="27">'MPS-TL'!$B$13</definedName>
    <definedName name="TA3_" localSheetId="27">'MPS-TL'!$B$18</definedName>
    <definedName name="TA4_" localSheetId="27">'MPS-TL'!$B$24</definedName>
    <definedName name="TA5_" localSheetId="27">'MPS-TL'!$B$30</definedName>
    <definedName name="TA6_" localSheetId="27">'MPS-TL'!$B$36</definedName>
  </definedNames>
  <calcPr calcId="162913"/>
</workbook>
</file>

<file path=xl/calcChain.xml><?xml version="1.0" encoding="utf-8"?>
<calcChain xmlns="http://schemas.openxmlformats.org/spreadsheetml/2006/main">
  <c r="G28" i="5" l="1"/>
  <c r="G30" i="5"/>
  <c r="G32" i="5"/>
  <c r="G57" i="18" l="1"/>
  <c r="Q18" i="17"/>
  <c r="G8" i="29" l="1"/>
  <c r="G14" i="29"/>
  <c r="G12" i="29"/>
  <c r="G10" i="29"/>
  <c r="G7" i="29"/>
  <c r="G5" i="29"/>
  <c r="G293" i="1"/>
  <c r="E286" i="1"/>
  <c r="E284" i="1"/>
  <c r="E289" i="1"/>
  <c r="E287" i="1"/>
  <c r="E293" i="1"/>
  <c r="E291" i="1"/>
  <c r="G286" i="1"/>
  <c r="G284" i="1"/>
  <c r="G289" i="1"/>
  <c r="G287" i="1"/>
  <c r="G291" i="1"/>
  <c r="C393" i="17" l="1"/>
  <c r="C391" i="17"/>
  <c r="C389" i="17"/>
  <c r="C387" i="17"/>
  <c r="C386" i="17"/>
  <c r="C384" i="17"/>
  <c r="G26" i="3"/>
  <c r="G10" i="18"/>
  <c r="G7" i="18"/>
  <c r="G398" i="17" l="1"/>
  <c r="S31" i="17" s="1"/>
  <c r="G396" i="17"/>
  <c r="Q31" i="17" s="1"/>
  <c r="G397" i="17"/>
  <c r="R31" i="17" s="1"/>
  <c r="N393" i="17"/>
  <c r="E393" i="17"/>
  <c r="I393" i="17"/>
  <c r="M393" i="17"/>
  <c r="F393" i="17"/>
  <c r="J393" i="17"/>
  <c r="G393" i="17"/>
  <c r="K393" i="17"/>
  <c r="D393" i="17"/>
  <c r="H393" i="17"/>
  <c r="L393" i="17"/>
  <c r="N391" i="17"/>
  <c r="E391" i="17"/>
  <c r="I391" i="17"/>
  <c r="M391" i="17"/>
  <c r="D391" i="17"/>
  <c r="H391" i="17"/>
  <c r="L391" i="17"/>
  <c r="K391" i="17"/>
  <c r="F391" i="17"/>
  <c r="G391" i="17"/>
  <c r="J391" i="17"/>
  <c r="N389" i="17"/>
  <c r="E389" i="17"/>
  <c r="I389" i="17"/>
  <c r="M389" i="17"/>
  <c r="F389" i="17"/>
  <c r="J389" i="17"/>
  <c r="G389" i="17"/>
  <c r="K389" i="17"/>
  <c r="D389" i="17"/>
  <c r="H389" i="17"/>
  <c r="L389" i="17"/>
  <c r="N387" i="17"/>
  <c r="E387" i="17"/>
  <c r="I387" i="17"/>
  <c r="M387" i="17"/>
  <c r="D387" i="17"/>
  <c r="H387" i="17"/>
  <c r="L387" i="17"/>
  <c r="G387" i="17"/>
  <c r="K387" i="17"/>
  <c r="F387" i="17"/>
  <c r="J387" i="17"/>
  <c r="N386" i="17"/>
  <c r="E386" i="17"/>
  <c r="I386" i="17"/>
  <c r="M386" i="17"/>
  <c r="F386" i="17"/>
  <c r="J386" i="17"/>
  <c r="G386" i="17"/>
  <c r="K386" i="17"/>
  <c r="D386" i="17"/>
  <c r="H386" i="17"/>
  <c r="L386" i="17"/>
  <c r="N384" i="17"/>
  <c r="G384" i="17"/>
  <c r="K384" i="17"/>
  <c r="F384" i="17"/>
  <c r="J384" i="17"/>
  <c r="E384" i="17"/>
  <c r="I384" i="17"/>
  <c r="M384" i="17"/>
  <c r="D384" i="17"/>
  <c r="H384" i="17"/>
  <c r="L384" i="17"/>
  <c r="G62" i="9"/>
  <c r="G21" i="5"/>
  <c r="G39" i="5"/>
  <c r="G38" i="5"/>
  <c r="G35" i="5"/>
  <c r="G25" i="5"/>
  <c r="G399" i="17" l="1"/>
  <c r="G33" i="18"/>
  <c r="H399" i="17" l="1"/>
  <c r="R17" i="17"/>
  <c r="H397" i="17"/>
  <c r="H396" i="17"/>
  <c r="H398" i="17"/>
  <c r="F1" i="17"/>
  <c r="F377" i="17" s="1"/>
  <c r="G117" i="1"/>
  <c r="G114" i="1"/>
  <c r="E118" i="1"/>
  <c r="C118" i="1"/>
  <c r="G118" i="1"/>
  <c r="E114" i="1"/>
  <c r="C114" i="1"/>
  <c r="E117" i="1"/>
  <c r="C117" i="1"/>
  <c r="R44" i="17" l="1"/>
  <c r="S44" i="17"/>
  <c r="S17" i="17"/>
  <c r="Q44" i="17"/>
  <c r="C146" i="17"/>
  <c r="C145" i="17"/>
  <c r="C142" i="17"/>
  <c r="G60" i="9"/>
  <c r="G58" i="9"/>
  <c r="G57" i="9"/>
  <c r="G55" i="9"/>
  <c r="G54" i="9"/>
  <c r="G52" i="9"/>
  <c r="G51" i="9"/>
  <c r="G49" i="9"/>
  <c r="G48" i="9"/>
  <c r="G46" i="9"/>
  <c r="G45" i="9"/>
  <c r="G44" i="9"/>
  <c r="G42" i="9"/>
  <c r="G41" i="9"/>
  <c r="G40" i="9"/>
  <c r="G37" i="9"/>
  <c r="G36" i="9"/>
  <c r="G35" i="9"/>
  <c r="G34" i="9"/>
  <c r="G33" i="9"/>
  <c r="G32" i="9"/>
  <c r="G30" i="9"/>
  <c r="G27" i="9"/>
  <c r="G26" i="9"/>
  <c r="G24" i="9"/>
  <c r="G22" i="9"/>
  <c r="G20" i="9"/>
  <c r="G19" i="9"/>
  <c r="G18" i="9"/>
  <c r="G15" i="9"/>
  <c r="G14" i="9"/>
  <c r="G12" i="9"/>
  <c r="G10" i="9"/>
  <c r="G8" i="9"/>
  <c r="G6" i="9"/>
  <c r="G27" i="11"/>
  <c r="G24" i="11"/>
  <c r="G23" i="11"/>
  <c r="G20" i="11"/>
  <c r="G19" i="11"/>
  <c r="G16" i="11"/>
  <c r="G15" i="11"/>
  <c r="G12" i="11"/>
  <c r="G10" i="11"/>
  <c r="G8" i="11"/>
  <c r="G6" i="11"/>
  <c r="G25" i="13"/>
  <c r="G23" i="13"/>
  <c r="G20" i="13"/>
  <c r="G19" i="13"/>
  <c r="G17" i="13"/>
  <c r="G15" i="13"/>
  <c r="G13" i="13"/>
  <c r="G10" i="13"/>
  <c r="G8" i="13"/>
  <c r="G6" i="13"/>
  <c r="G25" i="15"/>
  <c r="G24" i="15"/>
  <c r="G23" i="15"/>
  <c r="G22" i="15"/>
  <c r="G19" i="15"/>
  <c r="G18" i="15"/>
  <c r="G17" i="15"/>
  <c r="G16" i="15"/>
  <c r="G14" i="15"/>
  <c r="G13" i="15"/>
  <c r="G10" i="15"/>
  <c r="G8" i="15"/>
  <c r="G6" i="15"/>
  <c r="G56" i="18"/>
  <c r="G55" i="18"/>
  <c r="G54" i="18"/>
  <c r="G53" i="18"/>
  <c r="G50" i="18"/>
  <c r="G48" i="18"/>
  <c r="G46" i="18"/>
  <c r="G45" i="18"/>
  <c r="G43" i="18"/>
  <c r="G42" i="18"/>
  <c r="G40" i="18"/>
  <c r="G38" i="18"/>
  <c r="G37" i="18"/>
  <c r="G36" i="18"/>
  <c r="G32" i="18"/>
  <c r="G31" i="18"/>
  <c r="G29" i="18"/>
  <c r="G27" i="18"/>
  <c r="G26" i="18"/>
  <c r="G24" i="18"/>
  <c r="G23" i="18"/>
  <c r="G21" i="18"/>
  <c r="G19" i="18"/>
  <c r="G18" i="18"/>
  <c r="G16" i="18"/>
  <c r="G13" i="18"/>
  <c r="G11" i="18"/>
  <c r="G9" i="18"/>
  <c r="G6" i="18"/>
  <c r="G27" i="3"/>
  <c r="G25" i="3"/>
  <c r="G24" i="3"/>
  <c r="G21" i="3"/>
  <c r="G20" i="3"/>
  <c r="G19" i="3"/>
  <c r="G16" i="3"/>
  <c r="G15" i="3"/>
  <c r="G13" i="3"/>
  <c r="G12" i="3"/>
  <c r="G11" i="3"/>
  <c r="G8" i="3"/>
  <c r="G6" i="3"/>
  <c r="G27" i="5"/>
  <c r="G23" i="5"/>
  <c r="G19" i="5"/>
  <c r="G18" i="5"/>
  <c r="G17" i="5"/>
  <c r="G16" i="5"/>
  <c r="G13" i="5"/>
  <c r="G11" i="5"/>
  <c r="G9" i="5"/>
  <c r="G7" i="5"/>
  <c r="G6" i="5"/>
  <c r="G34" i="7"/>
  <c r="G32" i="7"/>
  <c r="G30" i="7"/>
  <c r="G27" i="7"/>
  <c r="G25" i="7"/>
  <c r="G23" i="7"/>
  <c r="G20" i="7"/>
  <c r="G19" i="7"/>
  <c r="G18" i="7"/>
  <c r="G16" i="7"/>
  <c r="G15" i="7"/>
  <c r="G12" i="7"/>
  <c r="G10" i="7"/>
  <c r="G8" i="7"/>
  <c r="G6" i="7"/>
  <c r="G96" i="1"/>
  <c r="G98" i="1"/>
  <c r="G111" i="1"/>
  <c r="G95" i="1"/>
  <c r="G92" i="1"/>
  <c r="G90" i="1"/>
  <c r="G88" i="1"/>
  <c r="G104" i="1"/>
  <c r="G86" i="1"/>
  <c r="G102" i="1"/>
  <c r="G97" i="1"/>
  <c r="G100" i="1"/>
  <c r="G109" i="1"/>
  <c r="G107" i="1"/>
  <c r="G106" i="1"/>
  <c r="N146" i="17" l="1"/>
  <c r="E146" i="17"/>
  <c r="I146" i="17"/>
  <c r="M146" i="17"/>
  <c r="F146" i="17"/>
  <c r="J146" i="17"/>
  <c r="G146" i="17"/>
  <c r="K146" i="17"/>
  <c r="D146" i="17"/>
  <c r="H146" i="17"/>
  <c r="L146" i="17"/>
  <c r="N142" i="17"/>
  <c r="E142" i="17"/>
  <c r="I142" i="17"/>
  <c r="M142" i="17"/>
  <c r="F142" i="17"/>
  <c r="J142" i="17"/>
  <c r="G142" i="17"/>
  <c r="K142" i="17"/>
  <c r="D142" i="17"/>
  <c r="H142" i="17"/>
  <c r="L142" i="17"/>
  <c r="C139" i="17"/>
  <c r="C137" i="17"/>
  <c r="C135" i="17"/>
  <c r="C134" i="17"/>
  <c r="C132" i="17"/>
  <c r="C130" i="17"/>
  <c r="C128" i="17"/>
  <c r="C126" i="17"/>
  <c r="C125" i="17"/>
  <c r="C124" i="17"/>
  <c r="C123" i="17"/>
  <c r="C120" i="17"/>
  <c r="N145" i="17"/>
  <c r="L145" i="17"/>
  <c r="J145" i="17"/>
  <c r="H145" i="17"/>
  <c r="F145" i="17"/>
  <c r="D145" i="17"/>
  <c r="M145" i="17"/>
  <c r="K145" i="17"/>
  <c r="I145" i="17"/>
  <c r="G145" i="17"/>
  <c r="E145" i="17"/>
  <c r="F105" i="17"/>
  <c r="E9" i="1"/>
  <c r="E30" i="1"/>
  <c r="C41" i="1"/>
  <c r="C26" i="1"/>
  <c r="G41" i="1"/>
  <c r="E23" i="1"/>
  <c r="C53" i="1"/>
  <c r="G5" i="1"/>
  <c r="C25" i="1"/>
  <c r="E8" i="1"/>
  <c r="E12" i="1"/>
  <c r="C20" i="1"/>
  <c r="E37" i="1"/>
  <c r="E41" i="1"/>
  <c r="G20" i="1"/>
  <c r="C31" i="1"/>
  <c r="G8" i="1"/>
  <c r="E22" i="1"/>
  <c r="G31" i="1"/>
  <c r="E55" i="1"/>
  <c r="C56" i="1"/>
  <c r="E32" i="1"/>
  <c r="C10" i="1"/>
  <c r="C49" i="1"/>
  <c r="E49" i="1"/>
  <c r="G39" i="1"/>
  <c r="E44" i="1"/>
  <c r="G32" i="1"/>
  <c r="E28" i="1"/>
  <c r="C42" i="1"/>
  <c r="C45" i="1"/>
  <c r="C52" i="1"/>
  <c r="E20" i="1"/>
  <c r="G53" i="1"/>
  <c r="G56" i="1"/>
  <c r="G52" i="1"/>
  <c r="G36" i="1"/>
  <c r="C18" i="1"/>
  <c r="G55" i="1"/>
  <c r="G15" i="1"/>
  <c r="E10" i="1"/>
  <c r="E17" i="1"/>
  <c r="C28" i="1"/>
  <c r="G35" i="1"/>
  <c r="C36" i="1"/>
  <c r="G42" i="1"/>
  <c r="G37" i="1"/>
  <c r="G49" i="1"/>
  <c r="G6" i="1"/>
  <c r="C5" i="1"/>
  <c r="C9" i="1"/>
  <c r="E5" i="1"/>
  <c r="C6" i="1"/>
  <c r="C54" i="1"/>
  <c r="E53" i="1"/>
  <c r="E25" i="1"/>
  <c r="G10" i="1"/>
  <c r="E18" i="1"/>
  <c r="C12" i="1"/>
  <c r="E36" i="1"/>
  <c r="G30" i="1"/>
  <c r="E39" i="1"/>
  <c r="C30" i="1"/>
  <c r="G18" i="1"/>
  <c r="G25" i="1"/>
  <c r="G22" i="1"/>
  <c r="G23" i="1"/>
  <c r="G45" i="1"/>
  <c r="G54" i="1"/>
  <c r="G44" i="1"/>
  <c r="C39" i="1"/>
  <c r="C22" i="1"/>
  <c r="C23" i="1"/>
  <c r="G28" i="1"/>
  <c r="E47" i="1"/>
  <c r="C47" i="1"/>
  <c r="E54" i="1"/>
  <c r="G26" i="1"/>
  <c r="C32" i="1"/>
  <c r="G17" i="1"/>
  <c r="C15" i="1"/>
  <c r="C37" i="1"/>
  <c r="C44" i="1"/>
  <c r="C8" i="1"/>
  <c r="E31" i="1"/>
  <c r="E26" i="1"/>
  <c r="E35" i="1"/>
  <c r="E42" i="1"/>
  <c r="C17" i="1"/>
  <c r="E52" i="1"/>
  <c r="C35" i="1"/>
  <c r="E15" i="1"/>
  <c r="E45" i="1"/>
  <c r="E56" i="1"/>
  <c r="G47" i="1"/>
  <c r="G12" i="1"/>
  <c r="G9" i="1"/>
  <c r="C55" i="1"/>
  <c r="E6" i="1"/>
  <c r="D132" i="17" l="1"/>
  <c r="G132" i="17"/>
  <c r="K132" i="17"/>
  <c r="E132" i="17"/>
  <c r="I132" i="17"/>
  <c r="M132" i="17"/>
  <c r="L132" i="17"/>
  <c r="H132" i="17"/>
  <c r="N132" i="17"/>
  <c r="J132" i="17"/>
  <c r="F132" i="17"/>
  <c r="C57" i="17"/>
  <c r="E57" i="17" s="1"/>
  <c r="C58" i="17"/>
  <c r="N58" i="17" s="1"/>
  <c r="C60" i="17"/>
  <c r="G60" i="17" s="1"/>
  <c r="C59" i="17"/>
  <c r="K59" i="17" s="1"/>
  <c r="C56" i="17"/>
  <c r="H56" i="17" s="1"/>
  <c r="C53" i="17"/>
  <c r="M53" i="17" s="1"/>
  <c r="C51" i="17"/>
  <c r="G51" i="17" s="1"/>
  <c r="C48" i="17"/>
  <c r="M48" i="17" s="1"/>
  <c r="C49" i="17"/>
  <c r="G49" i="17" s="1"/>
  <c r="C45" i="17"/>
  <c r="J45" i="17" s="1"/>
  <c r="C46" i="17"/>
  <c r="C43" i="17"/>
  <c r="K43" i="17" s="1"/>
  <c r="C39" i="17"/>
  <c r="J39" i="17" s="1"/>
  <c r="C41" i="17"/>
  <c r="H41" i="17" s="1"/>
  <c r="C40" i="17"/>
  <c r="F40" i="17" s="1"/>
  <c r="C36" i="17"/>
  <c r="E36" i="17" s="1"/>
  <c r="C35" i="17"/>
  <c r="L35" i="17" s="1"/>
  <c r="C34" i="17"/>
  <c r="M34" i="17" s="1"/>
  <c r="C32" i="17"/>
  <c r="F32" i="17" s="1"/>
  <c r="C29" i="17"/>
  <c r="H29" i="17" s="1"/>
  <c r="C30" i="17"/>
  <c r="L30" i="17" s="1"/>
  <c r="C26" i="17"/>
  <c r="J26" i="17" s="1"/>
  <c r="C27" i="17"/>
  <c r="L27" i="17" s="1"/>
  <c r="C24" i="17"/>
  <c r="G24" i="17" s="1"/>
  <c r="C22" i="17"/>
  <c r="F22" i="17" s="1"/>
  <c r="C21" i="17"/>
  <c r="G21" i="17" s="1"/>
  <c r="C19" i="17"/>
  <c r="I19" i="17" s="1"/>
  <c r="C16" i="17"/>
  <c r="H16" i="17" s="1"/>
  <c r="C14" i="17"/>
  <c r="H14" i="17" s="1"/>
  <c r="C12" i="17"/>
  <c r="K12" i="17" s="1"/>
  <c r="C13" i="17"/>
  <c r="F13" i="17" s="1"/>
  <c r="C10" i="17"/>
  <c r="H10" i="17" s="1"/>
  <c r="L46" i="17"/>
  <c r="C9" i="17"/>
  <c r="D9" i="17" s="1"/>
  <c r="F154" i="17"/>
  <c r="C128" i="1"/>
  <c r="E107" i="1"/>
  <c r="G132" i="1"/>
  <c r="E102" i="1"/>
  <c r="C143" i="1"/>
  <c r="C132" i="1"/>
  <c r="C139" i="1"/>
  <c r="G150" i="1"/>
  <c r="C141" i="1"/>
  <c r="E88" i="1"/>
  <c r="C102" i="1"/>
  <c r="E86" i="1"/>
  <c r="G143" i="1"/>
  <c r="E106" i="1"/>
  <c r="G126" i="1"/>
  <c r="C95" i="1"/>
  <c r="C124" i="1"/>
  <c r="C122" i="1"/>
  <c r="E126" i="1"/>
  <c r="C131" i="1"/>
  <c r="C100" i="1"/>
  <c r="G131" i="1"/>
  <c r="G148" i="1"/>
  <c r="C134" i="1"/>
  <c r="C85" i="1"/>
  <c r="C107" i="1"/>
  <c r="G122" i="1"/>
  <c r="E128" i="1"/>
  <c r="E109" i="1"/>
  <c r="C86" i="1"/>
  <c r="E98" i="1"/>
  <c r="E90" i="1"/>
  <c r="E132" i="1"/>
  <c r="E139" i="1"/>
  <c r="C109" i="1"/>
  <c r="E122" i="1"/>
  <c r="G136" i="1"/>
  <c r="E136" i="1"/>
  <c r="E131" i="1"/>
  <c r="E124" i="1"/>
  <c r="E143" i="1"/>
  <c r="E97" i="1"/>
  <c r="G139" i="1"/>
  <c r="C88" i="1"/>
  <c r="G128" i="1"/>
  <c r="E135" i="1"/>
  <c r="C126" i="1"/>
  <c r="C150" i="1"/>
  <c r="C98" i="1"/>
  <c r="E100" i="1"/>
  <c r="C136" i="1"/>
  <c r="C96" i="1"/>
  <c r="E150" i="1"/>
  <c r="E95" i="1"/>
  <c r="E92" i="1"/>
  <c r="C135" i="1"/>
  <c r="C106" i="1"/>
  <c r="G124" i="1"/>
  <c r="C111" i="1"/>
  <c r="E148" i="1"/>
  <c r="G146" i="1"/>
  <c r="C146" i="1"/>
  <c r="E96" i="1"/>
  <c r="E85" i="1"/>
  <c r="C104" i="1"/>
  <c r="E111" i="1"/>
  <c r="G85" i="1"/>
  <c r="E134" i="1"/>
  <c r="G141" i="1"/>
  <c r="C97" i="1"/>
  <c r="G135" i="1"/>
  <c r="C92" i="1"/>
  <c r="E104" i="1"/>
  <c r="G134" i="1"/>
  <c r="C90" i="1"/>
  <c r="C148" i="1"/>
  <c r="E141" i="1"/>
  <c r="E146" i="1"/>
  <c r="C190" i="17" l="1"/>
  <c r="C188" i="17"/>
  <c r="C186" i="17"/>
  <c r="C183" i="17"/>
  <c r="C181" i="17"/>
  <c r="C179" i="17"/>
  <c r="C174" i="17"/>
  <c r="C176" i="17"/>
  <c r="C175" i="17"/>
  <c r="C172" i="17"/>
  <c r="C171" i="17"/>
  <c r="C168" i="17"/>
  <c r="C166" i="17"/>
  <c r="C164" i="17"/>
  <c r="C162" i="17"/>
  <c r="C118" i="17"/>
  <c r="C116" i="17"/>
  <c r="C114" i="17"/>
  <c r="C113" i="17"/>
  <c r="M9" i="17"/>
  <c r="I22" i="17"/>
  <c r="E48" i="17"/>
  <c r="G9" i="17"/>
  <c r="D30" i="17"/>
  <c r="F57" i="17"/>
  <c r="D27" i="17"/>
  <c r="I35" i="17"/>
  <c r="H19" i="17"/>
  <c r="K16" i="17"/>
  <c r="N40" i="17"/>
  <c r="D21" i="17"/>
  <c r="E34" i="17"/>
  <c r="N49" i="17"/>
  <c r="F58" i="17"/>
  <c r="J9" i="17"/>
  <c r="G13" i="17"/>
  <c r="F19" i="17"/>
  <c r="N22" i="17"/>
  <c r="K27" i="17"/>
  <c r="N32" i="17"/>
  <c r="D35" i="17"/>
  <c r="I40" i="17"/>
  <c r="H43" i="17"/>
  <c r="M57" i="17"/>
  <c r="J60" i="17"/>
  <c r="N10" i="17"/>
  <c r="J24" i="17"/>
  <c r="M36" i="17"/>
  <c r="M45" i="17"/>
  <c r="I32" i="17"/>
  <c r="E53" i="17"/>
  <c r="D46" i="17"/>
  <c r="F9" i="17"/>
  <c r="N9" i="17"/>
  <c r="K9" i="17"/>
  <c r="J13" i="17"/>
  <c r="G30" i="17"/>
  <c r="E45" i="17"/>
  <c r="H48" i="17"/>
  <c r="D53" i="17"/>
  <c r="I58" i="17"/>
  <c r="L58" i="17"/>
  <c r="H58" i="17"/>
  <c r="D58" i="17"/>
  <c r="K58" i="17"/>
  <c r="G58" i="17"/>
  <c r="L45" i="17"/>
  <c r="H45" i="17"/>
  <c r="D45" i="17"/>
  <c r="K45" i="17"/>
  <c r="G45" i="17"/>
  <c r="L32" i="17"/>
  <c r="H32" i="17"/>
  <c r="D32" i="17"/>
  <c r="K32" i="17"/>
  <c r="G32" i="17"/>
  <c r="L19" i="17"/>
  <c r="D19" i="17"/>
  <c r="K19" i="17"/>
  <c r="G19" i="17"/>
  <c r="J19" i="17"/>
  <c r="N16" i="17"/>
  <c r="J16" i="17"/>
  <c r="F16" i="17"/>
  <c r="M16" i="17"/>
  <c r="I16" i="17"/>
  <c r="E16" i="17"/>
  <c r="F53" i="17"/>
  <c r="K53" i="17"/>
  <c r="G53" i="17"/>
  <c r="L53" i="17"/>
  <c r="H53" i="17"/>
  <c r="L40" i="17"/>
  <c r="H40" i="17"/>
  <c r="D40" i="17"/>
  <c r="K40" i="17"/>
  <c r="G40" i="17"/>
  <c r="M27" i="17"/>
  <c r="I27" i="17"/>
  <c r="E27" i="17"/>
  <c r="J27" i="17"/>
  <c r="F27" i="17"/>
  <c r="M60" i="17"/>
  <c r="I60" i="17"/>
  <c r="E60" i="17"/>
  <c r="L60" i="17"/>
  <c r="H60" i="17"/>
  <c r="D60" i="17"/>
  <c r="K48" i="17"/>
  <c r="G48" i="17"/>
  <c r="N48" i="17"/>
  <c r="J48" i="17"/>
  <c r="F48" i="17"/>
  <c r="K35" i="17"/>
  <c r="G35" i="17"/>
  <c r="N35" i="17"/>
  <c r="J35" i="17"/>
  <c r="F35" i="17"/>
  <c r="L22" i="17"/>
  <c r="H22" i="17"/>
  <c r="D22" i="17"/>
  <c r="K22" i="17"/>
  <c r="G22" i="17"/>
  <c r="N57" i="17"/>
  <c r="K57" i="17"/>
  <c r="G57" i="17"/>
  <c r="L57" i="17"/>
  <c r="H57" i="17"/>
  <c r="D57" i="17"/>
  <c r="N43" i="17"/>
  <c r="J43" i="17"/>
  <c r="F43" i="17"/>
  <c r="M43" i="17"/>
  <c r="I43" i="17"/>
  <c r="E43" i="17"/>
  <c r="N30" i="17"/>
  <c r="J30" i="17"/>
  <c r="F30" i="17"/>
  <c r="M30" i="17"/>
  <c r="I30" i="17"/>
  <c r="E30" i="17"/>
  <c r="M13" i="17"/>
  <c r="I13" i="17"/>
  <c r="E13" i="17"/>
  <c r="L13" i="17"/>
  <c r="H13" i="17"/>
  <c r="H9" i="17"/>
  <c r="L9" i="17"/>
  <c r="E9" i="17"/>
  <c r="I9" i="17"/>
  <c r="D13" i="17"/>
  <c r="N13" i="17"/>
  <c r="K13" i="17"/>
  <c r="G16" i="17"/>
  <c r="D16" i="17"/>
  <c r="L16" i="17"/>
  <c r="E19" i="17"/>
  <c r="M19" i="17"/>
  <c r="N19" i="17"/>
  <c r="E22" i="17"/>
  <c r="M22" i="17"/>
  <c r="J22" i="17"/>
  <c r="H27" i="17"/>
  <c r="G27" i="17"/>
  <c r="N27" i="17"/>
  <c r="K30" i="17"/>
  <c r="H30" i="17"/>
  <c r="E32" i="17"/>
  <c r="M32" i="17"/>
  <c r="J32" i="17"/>
  <c r="H35" i="17"/>
  <c r="E35" i="17"/>
  <c r="M35" i="17"/>
  <c r="E40" i="17"/>
  <c r="M40" i="17"/>
  <c r="J40" i="17"/>
  <c r="G43" i="17"/>
  <c r="D43" i="17"/>
  <c r="L43" i="17"/>
  <c r="I45" i="17"/>
  <c r="F45" i="17"/>
  <c r="N45" i="17"/>
  <c r="D48" i="17"/>
  <c r="L48" i="17"/>
  <c r="I48" i="17"/>
  <c r="J53" i="17"/>
  <c r="I53" i="17"/>
  <c r="N53" i="17"/>
  <c r="J57" i="17"/>
  <c r="I57" i="17"/>
  <c r="E58" i="17"/>
  <c r="M58" i="17"/>
  <c r="J58" i="17"/>
  <c r="F60" i="17"/>
  <c r="N60" i="17"/>
  <c r="K60" i="17"/>
  <c r="J59" i="17"/>
  <c r="G63" i="17"/>
  <c r="G10" i="17"/>
  <c r="D10" i="17"/>
  <c r="H12" i="17"/>
  <c r="I14" i="17"/>
  <c r="H21" i="17"/>
  <c r="H24" i="17"/>
  <c r="G26" i="17"/>
  <c r="K29" i="17"/>
  <c r="J34" i="17"/>
  <c r="H36" i="17"/>
  <c r="G39" i="17"/>
  <c r="K41" i="17"/>
  <c r="I46" i="17"/>
  <c r="H49" i="17"/>
  <c r="F51" i="17"/>
  <c r="K56" i="17"/>
  <c r="D59" i="17"/>
  <c r="K10" i="17"/>
  <c r="N51" i="17"/>
  <c r="J51" i="17"/>
  <c r="M51" i="17"/>
  <c r="I51" i="17"/>
  <c r="E51" i="17"/>
  <c r="D51" i="17"/>
  <c r="M39" i="17"/>
  <c r="I39" i="17"/>
  <c r="E39" i="17"/>
  <c r="L39" i="17"/>
  <c r="H39" i="17"/>
  <c r="D39" i="17"/>
  <c r="M26" i="17"/>
  <c r="I26" i="17"/>
  <c r="E26" i="17"/>
  <c r="L26" i="17"/>
  <c r="H26" i="17"/>
  <c r="D26" i="17"/>
  <c r="N12" i="17"/>
  <c r="J12" i="17"/>
  <c r="F12" i="17"/>
  <c r="M12" i="17"/>
  <c r="I12" i="17"/>
  <c r="E12" i="17"/>
  <c r="L59" i="17"/>
  <c r="H59" i="17"/>
  <c r="M59" i="17"/>
  <c r="I59" i="17"/>
  <c r="E59" i="17"/>
  <c r="K46" i="17"/>
  <c r="G46" i="17"/>
  <c r="N46" i="17"/>
  <c r="J46" i="17"/>
  <c r="F46" i="17"/>
  <c r="L34" i="17"/>
  <c r="H34" i="17"/>
  <c r="D34" i="17"/>
  <c r="K34" i="17"/>
  <c r="G34" i="17"/>
  <c r="L21" i="17"/>
  <c r="M21" i="17"/>
  <c r="I21" i="17"/>
  <c r="E21" i="17"/>
  <c r="F21" i="17"/>
  <c r="N56" i="17"/>
  <c r="J56" i="17"/>
  <c r="F56" i="17"/>
  <c r="M56" i="17"/>
  <c r="I56" i="17"/>
  <c r="E56" i="17"/>
  <c r="N41" i="17"/>
  <c r="J41" i="17"/>
  <c r="F41" i="17"/>
  <c r="M41" i="17"/>
  <c r="I41" i="17"/>
  <c r="E41" i="17"/>
  <c r="N29" i="17"/>
  <c r="J29" i="17"/>
  <c r="F29" i="17"/>
  <c r="M29" i="17"/>
  <c r="I29" i="17"/>
  <c r="E29" i="17"/>
  <c r="N14" i="17"/>
  <c r="J14" i="17"/>
  <c r="F14" i="17"/>
  <c r="K14" i="17"/>
  <c r="G14" i="17"/>
  <c r="D14" i="17"/>
  <c r="G65" i="17"/>
  <c r="L10" i="17"/>
  <c r="M49" i="17"/>
  <c r="I49" i="17"/>
  <c r="E49" i="17"/>
  <c r="J49" i="17"/>
  <c r="F49" i="17"/>
  <c r="K36" i="17"/>
  <c r="G36" i="17"/>
  <c r="N36" i="17"/>
  <c r="J36" i="17"/>
  <c r="F36" i="17"/>
  <c r="M24" i="17"/>
  <c r="I24" i="17"/>
  <c r="E24" i="17"/>
  <c r="L24" i="17"/>
  <c r="F24" i="17"/>
  <c r="E10" i="17"/>
  <c r="I10" i="17"/>
  <c r="M10" i="17"/>
  <c r="F10" i="17"/>
  <c r="J10" i="17"/>
  <c r="G12" i="17"/>
  <c r="D12" i="17"/>
  <c r="L12" i="17"/>
  <c r="E14" i="17"/>
  <c r="M14" i="17"/>
  <c r="L14" i="17"/>
  <c r="J21" i="17"/>
  <c r="K21" i="17"/>
  <c r="N21" i="17"/>
  <c r="D24" i="17"/>
  <c r="N24" i="17"/>
  <c r="K24" i="17"/>
  <c r="F26" i="17"/>
  <c r="N26" i="17"/>
  <c r="K26" i="17"/>
  <c r="G29" i="17"/>
  <c r="D29" i="17"/>
  <c r="L29" i="17"/>
  <c r="I34" i="17"/>
  <c r="F34" i="17"/>
  <c r="N34" i="17"/>
  <c r="D36" i="17"/>
  <c r="L36" i="17"/>
  <c r="I36" i="17"/>
  <c r="F39" i="17"/>
  <c r="N39" i="17"/>
  <c r="K39" i="17"/>
  <c r="G41" i="17"/>
  <c r="D41" i="17"/>
  <c r="L41" i="17"/>
  <c r="H46" i="17"/>
  <c r="E46" i="17"/>
  <c r="M46" i="17"/>
  <c r="D49" i="17"/>
  <c r="L49" i="17"/>
  <c r="K49" i="17"/>
  <c r="H51" i="17"/>
  <c r="K51" i="17"/>
  <c r="L51" i="17"/>
  <c r="G56" i="17"/>
  <c r="D56" i="17"/>
  <c r="L56" i="17"/>
  <c r="G59" i="17"/>
  <c r="F59" i="17"/>
  <c r="N59" i="17"/>
  <c r="G64" i="17"/>
  <c r="G150" i="17" l="1"/>
  <c r="G151" i="17"/>
  <c r="G149" i="17"/>
  <c r="S23" i="17"/>
  <c r="R23" i="17"/>
  <c r="Q23" i="17"/>
  <c r="G66" i="17"/>
  <c r="H63" i="17" s="1"/>
  <c r="N139" i="17"/>
  <c r="M139" i="17"/>
  <c r="K139" i="17"/>
  <c r="I139" i="17"/>
  <c r="G139" i="17"/>
  <c r="E139" i="17"/>
  <c r="L139" i="17"/>
  <c r="J139" i="17"/>
  <c r="H139" i="17"/>
  <c r="F139" i="17"/>
  <c r="D139" i="17"/>
  <c r="N137" i="17"/>
  <c r="M137" i="17"/>
  <c r="K137" i="17"/>
  <c r="I137" i="17"/>
  <c r="G137" i="17"/>
  <c r="E137" i="17"/>
  <c r="L137" i="17"/>
  <c r="J137" i="17"/>
  <c r="H137" i="17"/>
  <c r="F137" i="17"/>
  <c r="D137" i="17"/>
  <c r="N135" i="17"/>
  <c r="L135" i="17"/>
  <c r="J135" i="17"/>
  <c r="H135" i="17"/>
  <c r="D135" i="17"/>
  <c r="M135" i="17"/>
  <c r="K135" i="17"/>
  <c r="I135" i="17"/>
  <c r="G135" i="17"/>
  <c r="E135" i="17"/>
  <c r="F135" i="17"/>
  <c r="M134" i="17"/>
  <c r="K134" i="17"/>
  <c r="I134" i="17"/>
  <c r="G134" i="17"/>
  <c r="E134" i="17"/>
  <c r="N134" i="17"/>
  <c r="L134" i="17"/>
  <c r="J134" i="17"/>
  <c r="H134" i="17"/>
  <c r="F134" i="17"/>
  <c r="D134" i="17"/>
  <c r="N130" i="17"/>
  <c r="D130" i="17"/>
  <c r="M130" i="17"/>
  <c r="K130" i="17"/>
  <c r="I130" i="17"/>
  <c r="G130" i="17"/>
  <c r="E130" i="17"/>
  <c r="L130" i="17"/>
  <c r="J130" i="17"/>
  <c r="H130" i="17"/>
  <c r="F130" i="17"/>
  <c r="L128" i="17"/>
  <c r="M128" i="17"/>
  <c r="K128" i="17"/>
  <c r="I128" i="17"/>
  <c r="G128" i="17"/>
  <c r="E128" i="17"/>
  <c r="N128" i="17"/>
  <c r="J128" i="17"/>
  <c r="H128" i="17"/>
  <c r="F128" i="17"/>
  <c r="D128" i="17"/>
  <c r="N126" i="17"/>
  <c r="H126" i="17"/>
  <c r="M126" i="17"/>
  <c r="K126" i="17"/>
  <c r="I126" i="17"/>
  <c r="G126" i="17"/>
  <c r="E126" i="17"/>
  <c r="L126" i="17"/>
  <c r="J126" i="17"/>
  <c r="F126" i="17"/>
  <c r="D126" i="17"/>
  <c r="N125" i="17"/>
  <c r="D125" i="17"/>
  <c r="M125" i="17"/>
  <c r="K125" i="17"/>
  <c r="I125" i="17"/>
  <c r="G125" i="17"/>
  <c r="E125" i="17"/>
  <c r="L125" i="17"/>
  <c r="J125" i="17"/>
  <c r="H125" i="17"/>
  <c r="F125" i="17"/>
  <c r="M124" i="17"/>
  <c r="K124" i="17"/>
  <c r="I124" i="17"/>
  <c r="G124" i="17"/>
  <c r="E124" i="17"/>
  <c r="N124" i="17"/>
  <c r="L124" i="17"/>
  <c r="J124" i="17"/>
  <c r="H124" i="17"/>
  <c r="F124" i="17"/>
  <c r="D124" i="17"/>
  <c r="N123" i="17"/>
  <c r="L123" i="17"/>
  <c r="H123" i="17"/>
  <c r="M123" i="17"/>
  <c r="K123" i="17"/>
  <c r="I123" i="17"/>
  <c r="G123" i="17"/>
  <c r="E123" i="17"/>
  <c r="J123" i="17"/>
  <c r="F123" i="17"/>
  <c r="D123" i="17"/>
  <c r="M120" i="17"/>
  <c r="K120" i="17"/>
  <c r="I120" i="17"/>
  <c r="G120" i="17"/>
  <c r="E120" i="17"/>
  <c r="N120" i="17"/>
  <c r="L120" i="17"/>
  <c r="J120" i="17"/>
  <c r="H120" i="17"/>
  <c r="F120" i="17"/>
  <c r="D120" i="17"/>
  <c r="N118" i="17"/>
  <c r="L118" i="17"/>
  <c r="J118" i="17"/>
  <c r="F118" i="17"/>
  <c r="M118" i="17"/>
  <c r="K118" i="17"/>
  <c r="I118" i="17"/>
  <c r="G118" i="17"/>
  <c r="E118" i="17"/>
  <c r="H118" i="17"/>
  <c r="D118" i="17"/>
  <c r="M116" i="17"/>
  <c r="K116" i="17"/>
  <c r="I116" i="17"/>
  <c r="G116" i="17"/>
  <c r="E116" i="17"/>
  <c r="N116" i="17"/>
  <c r="L116" i="17"/>
  <c r="J116" i="17"/>
  <c r="H116" i="17"/>
  <c r="F116" i="17"/>
  <c r="D116" i="17"/>
  <c r="N114" i="17"/>
  <c r="D114" i="17"/>
  <c r="M114" i="17"/>
  <c r="K114" i="17"/>
  <c r="I114" i="17"/>
  <c r="G114" i="17"/>
  <c r="E114" i="17"/>
  <c r="L114" i="17"/>
  <c r="J114" i="17"/>
  <c r="H114" i="17"/>
  <c r="F114" i="17"/>
  <c r="N113" i="17"/>
  <c r="L113" i="17"/>
  <c r="J113" i="17"/>
  <c r="H113" i="17"/>
  <c r="F113" i="17"/>
  <c r="M113" i="17"/>
  <c r="K113" i="17"/>
  <c r="I113" i="17"/>
  <c r="G113" i="17"/>
  <c r="E113" i="17"/>
  <c r="D113" i="17"/>
  <c r="G195" i="17"/>
  <c r="G193" i="17"/>
  <c r="G194" i="17"/>
  <c r="N190" i="17"/>
  <c r="L190" i="17"/>
  <c r="J190" i="17"/>
  <c r="H190" i="17"/>
  <c r="F190" i="17"/>
  <c r="D190" i="17"/>
  <c r="M190" i="17"/>
  <c r="K190" i="17"/>
  <c r="I190" i="17"/>
  <c r="G190" i="17"/>
  <c r="E190" i="17"/>
  <c r="N188" i="17"/>
  <c r="F188" i="17"/>
  <c r="M188" i="17"/>
  <c r="K188" i="17"/>
  <c r="I188" i="17"/>
  <c r="G188" i="17"/>
  <c r="E188" i="17"/>
  <c r="L188" i="17"/>
  <c r="J188" i="17"/>
  <c r="H188" i="17"/>
  <c r="D188" i="17"/>
  <c r="N186" i="17"/>
  <c r="L186" i="17"/>
  <c r="H186" i="17"/>
  <c r="D186" i="17"/>
  <c r="M186" i="17"/>
  <c r="K186" i="17"/>
  <c r="I186" i="17"/>
  <c r="G186" i="17"/>
  <c r="E186" i="17"/>
  <c r="J186" i="17"/>
  <c r="F186" i="17"/>
  <c r="M183" i="17"/>
  <c r="K183" i="17"/>
  <c r="I183" i="17"/>
  <c r="G183" i="17"/>
  <c r="E183" i="17"/>
  <c r="N183" i="17"/>
  <c r="L183" i="17"/>
  <c r="J183" i="17"/>
  <c r="H183" i="17"/>
  <c r="F183" i="17"/>
  <c r="D183" i="17"/>
  <c r="N181" i="17"/>
  <c r="M181" i="17"/>
  <c r="K181" i="17"/>
  <c r="I181" i="17"/>
  <c r="G181" i="17"/>
  <c r="E181" i="17"/>
  <c r="L181" i="17"/>
  <c r="J181" i="17"/>
  <c r="H181" i="17"/>
  <c r="F181" i="17"/>
  <c r="D181" i="17"/>
  <c r="N179" i="17"/>
  <c r="F179" i="17"/>
  <c r="M179" i="17"/>
  <c r="K179" i="17"/>
  <c r="I179" i="17"/>
  <c r="G179" i="17"/>
  <c r="E179" i="17"/>
  <c r="L179" i="17"/>
  <c r="J179" i="17"/>
  <c r="H179" i="17"/>
  <c r="D179" i="17"/>
  <c r="M174" i="17"/>
  <c r="K174" i="17"/>
  <c r="I174" i="17"/>
  <c r="G174" i="17"/>
  <c r="E174" i="17"/>
  <c r="N174" i="17"/>
  <c r="L174" i="17"/>
  <c r="J174" i="17"/>
  <c r="H174" i="17"/>
  <c r="F174" i="17"/>
  <c r="D174" i="17"/>
  <c r="N175" i="17"/>
  <c r="L175" i="17"/>
  <c r="J175" i="17"/>
  <c r="H175" i="17"/>
  <c r="F175" i="17"/>
  <c r="D175" i="17"/>
  <c r="M175" i="17"/>
  <c r="K175" i="17"/>
  <c r="I175" i="17"/>
  <c r="G175" i="17"/>
  <c r="E175" i="17"/>
  <c r="M176" i="17"/>
  <c r="K176" i="17"/>
  <c r="I176" i="17"/>
  <c r="G176" i="17"/>
  <c r="E176" i="17"/>
  <c r="N176" i="17"/>
  <c r="L176" i="17"/>
  <c r="J176" i="17"/>
  <c r="H176" i="17"/>
  <c r="F176" i="17"/>
  <c r="D176" i="17"/>
  <c r="N171" i="17"/>
  <c r="L171" i="17"/>
  <c r="J171" i="17"/>
  <c r="H171" i="17"/>
  <c r="F171" i="17"/>
  <c r="D171" i="17"/>
  <c r="M171" i="17"/>
  <c r="K171" i="17"/>
  <c r="I171" i="17"/>
  <c r="G171" i="17"/>
  <c r="E171" i="17"/>
  <c r="M172" i="17"/>
  <c r="K172" i="17"/>
  <c r="I172" i="17"/>
  <c r="G172" i="17"/>
  <c r="E172" i="17"/>
  <c r="N172" i="17"/>
  <c r="L172" i="17"/>
  <c r="J172" i="17"/>
  <c r="H172" i="17"/>
  <c r="F172" i="17"/>
  <c r="D172" i="17"/>
  <c r="M168" i="17"/>
  <c r="K168" i="17"/>
  <c r="I168" i="17"/>
  <c r="G168" i="17"/>
  <c r="E168" i="17"/>
  <c r="N168" i="17"/>
  <c r="L168" i="17"/>
  <c r="J168" i="17"/>
  <c r="H168" i="17"/>
  <c r="F168" i="17"/>
  <c r="D168" i="17"/>
  <c r="N166" i="17"/>
  <c r="L166" i="17"/>
  <c r="J166" i="17"/>
  <c r="H166" i="17"/>
  <c r="F166" i="17"/>
  <c r="D166" i="17"/>
  <c r="M166" i="17"/>
  <c r="K166" i="17"/>
  <c r="I166" i="17"/>
  <c r="G166" i="17"/>
  <c r="E166" i="17"/>
  <c r="N164" i="17"/>
  <c r="L164" i="17"/>
  <c r="J164" i="17"/>
  <c r="H164" i="17"/>
  <c r="F164" i="17"/>
  <c r="D164" i="17"/>
  <c r="M164" i="17"/>
  <c r="K164" i="17"/>
  <c r="I164" i="17"/>
  <c r="G164" i="17"/>
  <c r="E164" i="17"/>
  <c r="M162" i="17"/>
  <c r="K162" i="17"/>
  <c r="I162" i="17"/>
  <c r="G162" i="17"/>
  <c r="E162" i="17"/>
  <c r="N162" i="17"/>
  <c r="L162" i="17"/>
  <c r="J162" i="17"/>
  <c r="H162" i="17"/>
  <c r="F162" i="17"/>
  <c r="D162" i="17"/>
  <c r="R26" i="17" l="1"/>
  <c r="S26" i="17"/>
  <c r="Q26" i="17"/>
  <c r="S25" i="17"/>
  <c r="Q25" i="17"/>
  <c r="R25" i="17"/>
  <c r="H65" i="17"/>
  <c r="H64" i="17"/>
  <c r="H66" i="17"/>
  <c r="R9" i="17"/>
  <c r="G152" i="17"/>
  <c r="H152" i="17" s="1"/>
  <c r="G196" i="17"/>
  <c r="H194" i="17" s="1"/>
  <c r="F198" i="17"/>
  <c r="H151" i="17" l="1"/>
  <c r="H150" i="17"/>
  <c r="H149" i="17"/>
  <c r="H193" i="17"/>
  <c r="H195" i="17"/>
  <c r="H196" i="17"/>
  <c r="R12" i="17"/>
  <c r="R11" i="17"/>
  <c r="S36" i="17"/>
  <c r="Q36" i="17"/>
  <c r="S9" i="17"/>
  <c r="R36" i="17"/>
  <c r="F270" i="17"/>
  <c r="E205" i="1"/>
  <c r="G192" i="1"/>
  <c r="E166" i="1"/>
  <c r="G194" i="1"/>
  <c r="C189" i="1"/>
  <c r="E185" i="1"/>
  <c r="E163" i="1"/>
  <c r="G205" i="1"/>
  <c r="G197" i="1"/>
  <c r="E203" i="1"/>
  <c r="G181" i="1"/>
  <c r="G210" i="1"/>
  <c r="G182" i="1"/>
  <c r="G160" i="1"/>
  <c r="C160" i="1"/>
  <c r="G154" i="1"/>
  <c r="C183" i="1"/>
  <c r="C162" i="1"/>
  <c r="C158" i="1"/>
  <c r="E178" i="1"/>
  <c r="C181" i="1"/>
  <c r="G158" i="1"/>
  <c r="C154" i="1"/>
  <c r="E189" i="1"/>
  <c r="C167" i="1"/>
  <c r="G156" i="1"/>
  <c r="E170" i="1"/>
  <c r="C208" i="1"/>
  <c r="G178" i="1"/>
  <c r="C174" i="1"/>
  <c r="E206" i="1"/>
  <c r="G190" i="1"/>
  <c r="C166" i="1"/>
  <c r="G174" i="1"/>
  <c r="C182" i="1"/>
  <c r="C156" i="1"/>
  <c r="E182" i="1"/>
  <c r="E156" i="1"/>
  <c r="C188" i="1"/>
  <c r="E196" i="1"/>
  <c r="E193" i="1"/>
  <c r="G170" i="1"/>
  <c r="E210" i="1"/>
  <c r="E167" i="1"/>
  <c r="G175" i="1"/>
  <c r="C199" i="1"/>
  <c r="G162" i="1"/>
  <c r="C202" i="1"/>
  <c r="C170" i="1"/>
  <c r="C175" i="1"/>
  <c r="G167" i="1"/>
  <c r="G193" i="1"/>
  <c r="E184" i="1"/>
  <c r="E202" i="1"/>
  <c r="E197" i="1"/>
  <c r="G184" i="1"/>
  <c r="C180" i="1"/>
  <c r="E180" i="1"/>
  <c r="E190" i="1"/>
  <c r="G199" i="1"/>
  <c r="C197" i="1"/>
  <c r="G185" i="1"/>
  <c r="C185" i="1"/>
  <c r="G166" i="1"/>
  <c r="G203" i="1"/>
  <c r="E175" i="1"/>
  <c r="C205" i="1"/>
  <c r="E208" i="1"/>
  <c r="G183" i="1"/>
  <c r="G208" i="1"/>
  <c r="C210" i="1"/>
  <c r="G196" i="1"/>
  <c r="G188" i="1"/>
  <c r="C190" i="1"/>
  <c r="C206" i="1"/>
  <c r="G172" i="1"/>
  <c r="E199" i="1"/>
  <c r="E192" i="1"/>
  <c r="E174" i="1"/>
  <c r="C203" i="1"/>
  <c r="E154" i="1"/>
  <c r="C194" i="1"/>
  <c r="E188" i="1"/>
  <c r="C172" i="1"/>
  <c r="E168" i="1"/>
  <c r="E200" i="1"/>
  <c r="E194" i="1"/>
  <c r="G206" i="1"/>
  <c r="G163" i="1"/>
  <c r="C184" i="1"/>
  <c r="G189" i="1"/>
  <c r="E160" i="1"/>
  <c r="E172" i="1"/>
  <c r="G200" i="1"/>
  <c r="E158" i="1"/>
  <c r="C196" i="1"/>
  <c r="C193" i="1"/>
  <c r="E183" i="1"/>
  <c r="C192" i="1"/>
  <c r="G202" i="1"/>
  <c r="C163" i="1"/>
  <c r="C168" i="1"/>
  <c r="C178" i="1"/>
  <c r="G180" i="1"/>
  <c r="C200" i="1"/>
  <c r="E162" i="1"/>
  <c r="E181" i="1"/>
  <c r="G168" i="1"/>
  <c r="C214" i="17" l="1"/>
  <c r="C215" i="17"/>
  <c r="C262" i="17"/>
  <c r="C260" i="17"/>
  <c r="C257" i="17"/>
  <c r="C258" i="17"/>
  <c r="C255" i="17"/>
  <c r="C254" i="17"/>
  <c r="C252" i="17"/>
  <c r="C251" i="17"/>
  <c r="C248" i="17"/>
  <c r="C249" i="17"/>
  <c r="C246" i="17"/>
  <c r="C245" i="17"/>
  <c r="C244" i="17"/>
  <c r="C242" i="17"/>
  <c r="C240" i="17"/>
  <c r="C241" i="17"/>
  <c r="C233" i="17"/>
  <c r="C237" i="17"/>
  <c r="C235" i="17"/>
  <c r="C234" i="17"/>
  <c r="C236" i="17"/>
  <c r="C232" i="17"/>
  <c r="C230" i="17"/>
  <c r="C226" i="17"/>
  <c r="C227" i="17"/>
  <c r="C224" i="17"/>
  <c r="C222" i="17"/>
  <c r="C218" i="17"/>
  <c r="C220" i="17"/>
  <c r="C219" i="17"/>
  <c r="C212" i="17"/>
  <c r="C210" i="17"/>
  <c r="C208" i="17"/>
  <c r="C206" i="17"/>
  <c r="S12" i="17"/>
  <c r="Q39" i="17"/>
  <c r="R39" i="17"/>
  <c r="S39" i="17"/>
  <c r="S11" i="17"/>
  <c r="R38" i="17"/>
  <c r="S38" i="17"/>
  <c r="Q38" i="17"/>
  <c r="F307" i="17"/>
  <c r="C214" i="1"/>
  <c r="E214" i="1"/>
  <c r="C241" i="1"/>
  <c r="C239" i="1"/>
  <c r="E243" i="1"/>
  <c r="G224" i="1"/>
  <c r="E228" i="1"/>
  <c r="G253" i="1"/>
  <c r="E235" i="1"/>
  <c r="E227" i="1"/>
  <c r="E239" i="1"/>
  <c r="C231" i="1"/>
  <c r="E252" i="1"/>
  <c r="G256" i="1"/>
  <c r="E250" i="1"/>
  <c r="C235" i="1"/>
  <c r="G252" i="1"/>
  <c r="E231" i="1"/>
  <c r="G216" i="1"/>
  <c r="C243" i="1"/>
  <c r="E241" i="1"/>
  <c r="E224" i="1"/>
  <c r="G241" i="1"/>
  <c r="C216" i="1"/>
  <c r="G232" i="1"/>
  <c r="G228" i="1"/>
  <c r="E223" i="1"/>
  <c r="C227" i="1"/>
  <c r="C253" i="1"/>
  <c r="G220" i="1"/>
  <c r="G235" i="1"/>
  <c r="G243" i="1"/>
  <c r="G250" i="1"/>
  <c r="C246" i="1"/>
  <c r="G239" i="1"/>
  <c r="C250" i="1"/>
  <c r="C220" i="1"/>
  <c r="G214" i="1"/>
  <c r="G248" i="1"/>
  <c r="E218" i="1"/>
  <c r="C252" i="1"/>
  <c r="E220" i="1"/>
  <c r="G258" i="1"/>
  <c r="C228" i="1"/>
  <c r="E256" i="1"/>
  <c r="G231" i="1"/>
  <c r="C232" i="1"/>
  <c r="E258" i="1"/>
  <c r="E248" i="1"/>
  <c r="G246" i="1"/>
  <c r="C224" i="1"/>
  <c r="C223" i="1"/>
  <c r="E232" i="1"/>
  <c r="C218" i="1"/>
  <c r="G227" i="1"/>
  <c r="E216" i="1"/>
  <c r="G218" i="1"/>
  <c r="C248" i="1"/>
  <c r="E253" i="1"/>
  <c r="C258" i="1"/>
  <c r="E246" i="1"/>
  <c r="C256" i="1"/>
  <c r="G223" i="1"/>
  <c r="C332" i="17" l="1"/>
  <c r="C334" i="17"/>
  <c r="C328" i="17"/>
  <c r="C329" i="17"/>
  <c r="C326" i="17"/>
  <c r="C324" i="17"/>
  <c r="C322" i="17"/>
  <c r="C319" i="17"/>
  <c r="C317" i="17"/>
  <c r="C315" i="17"/>
  <c r="C299" i="17"/>
  <c r="C295" i="17"/>
  <c r="C296" i="17"/>
  <c r="C291" i="17"/>
  <c r="C292" i="17"/>
  <c r="C288" i="17"/>
  <c r="C287" i="17"/>
  <c r="C284" i="17"/>
  <c r="C282" i="17"/>
  <c r="C280" i="17"/>
  <c r="C278" i="17"/>
  <c r="G267" i="17"/>
  <c r="G265" i="17"/>
  <c r="G266" i="17"/>
  <c r="N206" i="17"/>
  <c r="H206" i="17"/>
  <c r="M206" i="17"/>
  <c r="K206" i="17"/>
  <c r="I206" i="17"/>
  <c r="G206" i="17"/>
  <c r="E206" i="17"/>
  <c r="L206" i="17"/>
  <c r="J206" i="17"/>
  <c r="F206" i="17"/>
  <c r="D206" i="17"/>
  <c r="N208" i="17"/>
  <c r="M208" i="17"/>
  <c r="K208" i="17"/>
  <c r="I208" i="17"/>
  <c r="G208" i="17"/>
  <c r="E208" i="17"/>
  <c r="L208" i="17"/>
  <c r="J208" i="17"/>
  <c r="H208" i="17"/>
  <c r="F208" i="17"/>
  <c r="D208" i="17"/>
  <c r="M210" i="17"/>
  <c r="K210" i="17"/>
  <c r="I210" i="17"/>
  <c r="G210" i="17"/>
  <c r="E210" i="17"/>
  <c r="N210" i="17"/>
  <c r="L210" i="17"/>
  <c r="J210" i="17"/>
  <c r="H210" i="17"/>
  <c r="F210" i="17"/>
  <c r="D210" i="17"/>
  <c r="N212" i="17"/>
  <c r="L212" i="17"/>
  <c r="J212" i="17"/>
  <c r="H212" i="17"/>
  <c r="F212" i="17"/>
  <c r="D212" i="17"/>
  <c r="M212" i="17"/>
  <c r="K212" i="17"/>
  <c r="I212" i="17"/>
  <c r="G212" i="17"/>
  <c r="E212" i="17"/>
  <c r="N215" i="17"/>
  <c r="L215" i="17"/>
  <c r="J215" i="17"/>
  <c r="H215" i="17"/>
  <c r="F215" i="17"/>
  <c r="D215" i="17"/>
  <c r="M215" i="17"/>
  <c r="K215" i="17"/>
  <c r="I215" i="17"/>
  <c r="G215" i="17"/>
  <c r="E215" i="17"/>
  <c r="M214" i="17"/>
  <c r="K214" i="17"/>
  <c r="I214" i="17"/>
  <c r="G214" i="17"/>
  <c r="E214" i="17"/>
  <c r="N214" i="17"/>
  <c r="L214" i="17"/>
  <c r="J214" i="17"/>
  <c r="H214" i="17"/>
  <c r="F214" i="17"/>
  <c r="D214" i="17"/>
  <c r="N219" i="17"/>
  <c r="L219" i="17"/>
  <c r="J219" i="17"/>
  <c r="D219" i="17"/>
  <c r="M219" i="17"/>
  <c r="K219" i="17"/>
  <c r="I219" i="17"/>
  <c r="G219" i="17"/>
  <c r="E219" i="17"/>
  <c r="H219" i="17"/>
  <c r="F219" i="17"/>
  <c r="G218" i="17"/>
  <c r="N218" i="17"/>
  <c r="L218" i="17"/>
  <c r="J218" i="17"/>
  <c r="H218" i="17"/>
  <c r="F218" i="17"/>
  <c r="D218" i="17"/>
  <c r="M218" i="17"/>
  <c r="K218" i="17"/>
  <c r="I218" i="17"/>
  <c r="E218" i="17"/>
  <c r="N220" i="17"/>
  <c r="L220" i="17"/>
  <c r="J220" i="17"/>
  <c r="H220" i="17"/>
  <c r="F220" i="17"/>
  <c r="D220" i="17"/>
  <c r="K220" i="17"/>
  <c r="G220" i="17"/>
  <c r="E220" i="17"/>
  <c r="M220" i="17"/>
  <c r="I220" i="17"/>
  <c r="N222" i="17"/>
  <c r="L222" i="17"/>
  <c r="J222" i="17"/>
  <c r="H222" i="17"/>
  <c r="F222" i="17"/>
  <c r="D222" i="17"/>
  <c r="M222" i="17"/>
  <c r="K222" i="17"/>
  <c r="I222" i="17"/>
  <c r="G222" i="17"/>
  <c r="E222" i="17"/>
  <c r="N224" i="17"/>
  <c r="H224" i="17"/>
  <c r="M224" i="17"/>
  <c r="K224" i="17"/>
  <c r="I224" i="17"/>
  <c r="G224" i="17"/>
  <c r="E224" i="17"/>
  <c r="L224" i="17"/>
  <c r="J224" i="17"/>
  <c r="F224" i="17"/>
  <c r="D224" i="17"/>
  <c r="N227" i="17"/>
  <c r="L227" i="17"/>
  <c r="J227" i="17"/>
  <c r="H227" i="17"/>
  <c r="F227" i="17"/>
  <c r="D227" i="17"/>
  <c r="E227" i="17"/>
  <c r="M227" i="17"/>
  <c r="K227" i="17"/>
  <c r="I227" i="17"/>
  <c r="G227" i="17"/>
  <c r="M226" i="17"/>
  <c r="K226" i="17"/>
  <c r="I226" i="17"/>
  <c r="G226" i="17"/>
  <c r="E226" i="17"/>
  <c r="L226" i="17"/>
  <c r="J226" i="17"/>
  <c r="H226" i="17"/>
  <c r="D226" i="17"/>
  <c r="N226" i="17"/>
  <c r="F226" i="17"/>
  <c r="M230" i="17"/>
  <c r="K230" i="17"/>
  <c r="I230" i="17"/>
  <c r="G230" i="17"/>
  <c r="E230" i="17"/>
  <c r="N230" i="17"/>
  <c r="L230" i="17"/>
  <c r="J230" i="17"/>
  <c r="H230" i="17"/>
  <c r="F230" i="17"/>
  <c r="D230" i="17"/>
  <c r="M237" i="17"/>
  <c r="K237" i="17"/>
  <c r="I237" i="17"/>
  <c r="G237" i="17"/>
  <c r="E237" i="17"/>
  <c r="N237" i="17"/>
  <c r="L237" i="17"/>
  <c r="J237" i="17"/>
  <c r="H237" i="17"/>
  <c r="F237" i="17"/>
  <c r="D237" i="17"/>
  <c r="M233" i="17"/>
  <c r="K233" i="17"/>
  <c r="I233" i="17"/>
  <c r="G233" i="17"/>
  <c r="E233" i="17"/>
  <c r="N233" i="17"/>
  <c r="L233" i="17"/>
  <c r="J233" i="17"/>
  <c r="H233" i="17"/>
  <c r="F233" i="17"/>
  <c r="D233" i="17"/>
  <c r="N234" i="17"/>
  <c r="L234" i="17"/>
  <c r="J234" i="17"/>
  <c r="H234" i="17"/>
  <c r="F234" i="17"/>
  <c r="D234" i="17"/>
  <c r="M234" i="17"/>
  <c r="K234" i="17"/>
  <c r="I234" i="17"/>
  <c r="G234" i="17"/>
  <c r="E234" i="17"/>
  <c r="M235" i="17"/>
  <c r="K235" i="17"/>
  <c r="I235" i="17"/>
  <c r="G235" i="17"/>
  <c r="E235" i="17"/>
  <c r="N235" i="17"/>
  <c r="L235" i="17"/>
  <c r="J235" i="17"/>
  <c r="H235" i="17"/>
  <c r="F235" i="17"/>
  <c r="D235" i="17"/>
  <c r="N236" i="17"/>
  <c r="L236" i="17"/>
  <c r="J236" i="17"/>
  <c r="H236" i="17"/>
  <c r="F236" i="17"/>
  <c r="D236" i="17"/>
  <c r="M236" i="17"/>
  <c r="K236" i="17"/>
  <c r="I236" i="17"/>
  <c r="G236" i="17"/>
  <c r="E236" i="17"/>
  <c r="N232" i="17"/>
  <c r="L232" i="17"/>
  <c r="J232" i="17"/>
  <c r="H232" i="17"/>
  <c r="F232" i="17"/>
  <c r="D232" i="17"/>
  <c r="M232" i="17"/>
  <c r="K232" i="17"/>
  <c r="I232" i="17"/>
  <c r="G232" i="17"/>
  <c r="E232" i="17"/>
  <c r="M241" i="17"/>
  <c r="K241" i="17"/>
  <c r="I241" i="17"/>
  <c r="G241" i="17"/>
  <c r="E241" i="17"/>
  <c r="N241" i="17"/>
  <c r="L241" i="17"/>
  <c r="J241" i="17"/>
  <c r="H241" i="17"/>
  <c r="F241" i="17"/>
  <c r="D241" i="17"/>
  <c r="N240" i="17"/>
  <c r="L240" i="17"/>
  <c r="J240" i="17"/>
  <c r="H240" i="17"/>
  <c r="F240" i="17"/>
  <c r="D240" i="17"/>
  <c r="M240" i="17"/>
  <c r="K240" i="17"/>
  <c r="I240" i="17"/>
  <c r="G240" i="17"/>
  <c r="E240" i="17"/>
  <c r="N242" i="17"/>
  <c r="L242" i="17"/>
  <c r="J242" i="17"/>
  <c r="H242" i="17"/>
  <c r="F242" i="17"/>
  <c r="D242" i="17"/>
  <c r="M242" i="17"/>
  <c r="K242" i="17"/>
  <c r="I242" i="17"/>
  <c r="G242" i="17"/>
  <c r="E242" i="17"/>
  <c r="N245" i="17"/>
  <c r="L245" i="17"/>
  <c r="J245" i="17"/>
  <c r="H245" i="17"/>
  <c r="F245" i="17"/>
  <c r="D245" i="17"/>
  <c r="M245" i="17"/>
  <c r="K245" i="17"/>
  <c r="I245" i="17"/>
  <c r="G245" i="17"/>
  <c r="E245" i="17"/>
  <c r="M244" i="17"/>
  <c r="K244" i="17"/>
  <c r="I244" i="17"/>
  <c r="G244" i="17"/>
  <c r="E244" i="17"/>
  <c r="N244" i="17"/>
  <c r="L244" i="17"/>
  <c r="J244" i="17"/>
  <c r="H244" i="17"/>
  <c r="F244" i="17"/>
  <c r="D244" i="17"/>
  <c r="M246" i="17"/>
  <c r="K246" i="17"/>
  <c r="I246" i="17"/>
  <c r="G246" i="17"/>
  <c r="E246" i="17"/>
  <c r="N246" i="17"/>
  <c r="L246" i="17"/>
  <c r="J246" i="17"/>
  <c r="H246" i="17"/>
  <c r="F246" i="17"/>
  <c r="D246" i="17"/>
  <c r="I248" i="17"/>
  <c r="N248" i="17"/>
  <c r="L248" i="17"/>
  <c r="J248" i="17"/>
  <c r="H248" i="17"/>
  <c r="F248" i="17"/>
  <c r="D248" i="17"/>
  <c r="M248" i="17"/>
  <c r="K248" i="17"/>
  <c r="G248" i="17"/>
  <c r="E248" i="17"/>
  <c r="N249" i="17"/>
  <c r="F249" i="17"/>
  <c r="M249" i="17"/>
  <c r="K249" i="17"/>
  <c r="I249" i="17"/>
  <c r="G249" i="17"/>
  <c r="E249" i="17"/>
  <c r="L249" i="17"/>
  <c r="J249" i="17"/>
  <c r="H249" i="17"/>
  <c r="D249" i="17"/>
  <c r="N252" i="17"/>
  <c r="L252" i="17"/>
  <c r="J252" i="17"/>
  <c r="H252" i="17"/>
  <c r="F252" i="17"/>
  <c r="D252" i="17"/>
  <c r="M252" i="17"/>
  <c r="K252" i="17"/>
  <c r="I252" i="17"/>
  <c r="G252" i="17"/>
  <c r="E252" i="17"/>
  <c r="M251" i="17"/>
  <c r="K251" i="17"/>
  <c r="I251" i="17"/>
  <c r="G251" i="17"/>
  <c r="E251" i="17"/>
  <c r="N251" i="17"/>
  <c r="L251" i="17"/>
  <c r="J251" i="17"/>
  <c r="H251" i="17"/>
  <c r="F251" i="17"/>
  <c r="D251" i="17"/>
  <c r="I254" i="17"/>
  <c r="E254" i="17"/>
  <c r="N254" i="17"/>
  <c r="L254" i="17"/>
  <c r="J254" i="17"/>
  <c r="H254" i="17"/>
  <c r="F254" i="17"/>
  <c r="D254" i="17"/>
  <c r="M254" i="17"/>
  <c r="K254" i="17"/>
  <c r="G254" i="17"/>
  <c r="N255" i="17"/>
  <c r="J255" i="17"/>
  <c r="D255" i="17"/>
  <c r="M255" i="17"/>
  <c r="K255" i="17"/>
  <c r="I255" i="17"/>
  <c r="G255" i="17"/>
  <c r="E255" i="17"/>
  <c r="L255" i="17"/>
  <c r="H255" i="17"/>
  <c r="F255" i="17"/>
  <c r="N257" i="17"/>
  <c r="L257" i="17"/>
  <c r="J257" i="17"/>
  <c r="H257" i="17"/>
  <c r="F257" i="17"/>
  <c r="D257" i="17"/>
  <c r="M257" i="17"/>
  <c r="K257" i="17"/>
  <c r="I257" i="17"/>
  <c r="G257" i="17"/>
  <c r="E257" i="17"/>
  <c r="M258" i="17"/>
  <c r="K258" i="17"/>
  <c r="I258" i="17"/>
  <c r="G258" i="17"/>
  <c r="E258" i="17"/>
  <c r="N258" i="17"/>
  <c r="L258" i="17"/>
  <c r="J258" i="17"/>
  <c r="H258" i="17"/>
  <c r="F258" i="17"/>
  <c r="D258" i="17"/>
  <c r="M260" i="17"/>
  <c r="K260" i="17"/>
  <c r="I260" i="17"/>
  <c r="G260" i="17"/>
  <c r="E260" i="17"/>
  <c r="N260" i="17"/>
  <c r="L260" i="17"/>
  <c r="J260" i="17"/>
  <c r="H260" i="17"/>
  <c r="F260" i="17"/>
  <c r="D260" i="17"/>
  <c r="N262" i="17"/>
  <c r="H262" i="17"/>
  <c r="M262" i="17"/>
  <c r="K262" i="17"/>
  <c r="I262" i="17"/>
  <c r="G262" i="17"/>
  <c r="E262" i="17"/>
  <c r="L262" i="17"/>
  <c r="J262" i="17"/>
  <c r="F262" i="17"/>
  <c r="D262" i="17"/>
  <c r="Q27" i="17" l="1"/>
  <c r="R27" i="17"/>
  <c r="S27" i="17"/>
  <c r="G268" i="17"/>
  <c r="H265" i="17" s="1"/>
  <c r="G303" i="17"/>
  <c r="G304" i="17"/>
  <c r="G302" i="17"/>
  <c r="N299" i="17"/>
  <c r="J299" i="17"/>
  <c r="M299" i="17"/>
  <c r="K299" i="17"/>
  <c r="I299" i="17"/>
  <c r="G299" i="17"/>
  <c r="E299" i="17"/>
  <c r="L299" i="17"/>
  <c r="H299" i="17"/>
  <c r="F299" i="17"/>
  <c r="D299" i="17"/>
  <c r="N296" i="17"/>
  <c r="L296" i="17"/>
  <c r="J296" i="17"/>
  <c r="H296" i="17"/>
  <c r="D296" i="17"/>
  <c r="M296" i="17"/>
  <c r="K296" i="17"/>
  <c r="I296" i="17"/>
  <c r="G296" i="17"/>
  <c r="E296" i="17"/>
  <c r="F296" i="17"/>
  <c r="M295" i="17"/>
  <c r="K295" i="17"/>
  <c r="I295" i="17"/>
  <c r="G295" i="17"/>
  <c r="E295" i="17"/>
  <c r="N295" i="17"/>
  <c r="L295" i="17"/>
  <c r="J295" i="17"/>
  <c r="H295" i="17"/>
  <c r="F295" i="17"/>
  <c r="D295" i="17"/>
  <c r="M292" i="17"/>
  <c r="K292" i="17"/>
  <c r="I292" i="17"/>
  <c r="G292" i="17"/>
  <c r="E292" i="17"/>
  <c r="N292" i="17"/>
  <c r="L292" i="17"/>
  <c r="J292" i="17"/>
  <c r="H292" i="17"/>
  <c r="F292" i="17"/>
  <c r="D292" i="17"/>
  <c r="N291" i="17"/>
  <c r="L291" i="17"/>
  <c r="J291" i="17"/>
  <c r="H291" i="17"/>
  <c r="D291" i="17"/>
  <c r="M291" i="17"/>
  <c r="K291" i="17"/>
  <c r="I291" i="17"/>
  <c r="G291" i="17"/>
  <c r="E291" i="17"/>
  <c r="F291" i="17"/>
  <c r="M288" i="17"/>
  <c r="K288" i="17"/>
  <c r="I288" i="17"/>
  <c r="G288" i="17"/>
  <c r="E288" i="17"/>
  <c r="N288" i="17"/>
  <c r="L288" i="17"/>
  <c r="J288" i="17"/>
  <c r="H288" i="17"/>
  <c r="F288" i="17"/>
  <c r="D288" i="17"/>
  <c r="N287" i="17"/>
  <c r="L287" i="17"/>
  <c r="J287" i="17"/>
  <c r="H287" i="17"/>
  <c r="D287" i="17"/>
  <c r="M287" i="17"/>
  <c r="K287" i="17"/>
  <c r="I287" i="17"/>
  <c r="G287" i="17"/>
  <c r="E287" i="17"/>
  <c r="F287" i="17"/>
  <c r="N284" i="17"/>
  <c r="L284" i="17"/>
  <c r="H284" i="17"/>
  <c r="M284" i="17"/>
  <c r="K284" i="17"/>
  <c r="I284" i="17"/>
  <c r="G284" i="17"/>
  <c r="E284" i="17"/>
  <c r="J284" i="17"/>
  <c r="F284" i="17"/>
  <c r="D284" i="17"/>
  <c r="N282" i="17"/>
  <c r="L282" i="17"/>
  <c r="J282" i="17"/>
  <c r="H282" i="17"/>
  <c r="F282" i="17"/>
  <c r="D282" i="17"/>
  <c r="M282" i="17"/>
  <c r="K282" i="17"/>
  <c r="I282" i="17"/>
  <c r="G282" i="17"/>
  <c r="E282" i="17"/>
  <c r="M280" i="17"/>
  <c r="K280" i="17"/>
  <c r="I280" i="17"/>
  <c r="G280" i="17"/>
  <c r="E280" i="17"/>
  <c r="N280" i="17"/>
  <c r="L280" i="17"/>
  <c r="J280" i="17"/>
  <c r="H280" i="17"/>
  <c r="F280" i="17"/>
  <c r="D280" i="17"/>
  <c r="N278" i="17"/>
  <c r="L278" i="17"/>
  <c r="J278" i="17"/>
  <c r="H278" i="17"/>
  <c r="F278" i="17"/>
  <c r="D278" i="17"/>
  <c r="M278" i="17"/>
  <c r="K278" i="17"/>
  <c r="I278" i="17"/>
  <c r="G278" i="17"/>
  <c r="E278" i="17"/>
  <c r="M329" i="17"/>
  <c r="K329" i="17"/>
  <c r="I329" i="17"/>
  <c r="G329" i="17"/>
  <c r="E329" i="17"/>
  <c r="N329" i="17"/>
  <c r="L329" i="17"/>
  <c r="J329" i="17"/>
  <c r="H329" i="17"/>
  <c r="F329" i="17"/>
  <c r="D329" i="17"/>
  <c r="N332" i="17"/>
  <c r="L332" i="17"/>
  <c r="J332" i="17"/>
  <c r="H332" i="17"/>
  <c r="F332" i="17"/>
  <c r="D332" i="17"/>
  <c r="M332" i="17"/>
  <c r="K332" i="17"/>
  <c r="I332" i="17"/>
  <c r="G332" i="17"/>
  <c r="E332" i="17"/>
  <c r="M334" i="17"/>
  <c r="K334" i="17"/>
  <c r="I334" i="17"/>
  <c r="G334" i="17"/>
  <c r="E334" i="17"/>
  <c r="N334" i="17"/>
  <c r="L334" i="17"/>
  <c r="J334" i="17"/>
  <c r="H334" i="17"/>
  <c r="F334" i="17"/>
  <c r="D334" i="17"/>
  <c r="M326" i="17"/>
  <c r="K326" i="17"/>
  <c r="I326" i="17"/>
  <c r="G326" i="17"/>
  <c r="E326" i="17"/>
  <c r="N326" i="17"/>
  <c r="L326" i="17"/>
  <c r="J326" i="17"/>
  <c r="H326" i="17"/>
  <c r="F326" i="17"/>
  <c r="D326" i="17"/>
  <c r="M317" i="17"/>
  <c r="K317" i="17"/>
  <c r="E317" i="17"/>
  <c r="N317" i="17"/>
  <c r="L317" i="17"/>
  <c r="J317" i="17"/>
  <c r="H317" i="17"/>
  <c r="F317" i="17"/>
  <c r="D317" i="17"/>
  <c r="I317" i="17"/>
  <c r="G317" i="17"/>
  <c r="N328" i="17"/>
  <c r="L328" i="17"/>
  <c r="J328" i="17"/>
  <c r="H328" i="17"/>
  <c r="F328" i="17"/>
  <c r="D328" i="17"/>
  <c r="M328" i="17"/>
  <c r="K328" i="17"/>
  <c r="I328" i="17"/>
  <c r="G328" i="17"/>
  <c r="E328" i="17"/>
  <c r="N319" i="17"/>
  <c r="L319" i="17"/>
  <c r="J319" i="17"/>
  <c r="H319" i="17"/>
  <c r="F319" i="17"/>
  <c r="M319" i="17"/>
  <c r="K319" i="17"/>
  <c r="I319" i="17"/>
  <c r="G319" i="17"/>
  <c r="E319" i="17"/>
  <c r="D319" i="17"/>
  <c r="M322" i="17"/>
  <c r="K322" i="17"/>
  <c r="I322" i="17"/>
  <c r="G322" i="17"/>
  <c r="E322" i="17"/>
  <c r="N322" i="17"/>
  <c r="L322" i="17"/>
  <c r="J322" i="17"/>
  <c r="H322" i="17"/>
  <c r="F322" i="17"/>
  <c r="D322" i="17"/>
  <c r="N324" i="17"/>
  <c r="L324" i="17"/>
  <c r="J324" i="17"/>
  <c r="H324" i="17"/>
  <c r="F324" i="17"/>
  <c r="D324" i="17"/>
  <c r="M324" i="17"/>
  <c r="K324" i="17"/>
  <c r="I324" i="17"/>
  <c r="G324" i="17"/>
  <c r="E324" i="17"/>
  <c r="G337" i="17"/>
  <c r="G339" i="17"/>
  <c r="L315" i="17"/>
  <c r="H315" i="17"/>
  <c r="D315" i="17"/>
  <c r="G338" i="17"/>
  <c r="M315" i="17"/>
  <c r="K315" i="17"/>
  <c r="I315" i="17"/>
  <c r="G315" i="17"/>
  <c r="E315" i="17"/>
  <c r="N315" i="17"/>
  <c r="J315" i="17"/>
  <c r="F315" i="17"/>
  <c r="R29" i="17" l="1"/>
  <c r="S29" i="17"/>
  <c r="H267" i="17"/>
  <c r="H266" i="17"/>
  <c r="Q29" i="17"/>
  <c r="Q28" i="17"/>
  <c r="R28" i="17"/>
  <c r="S28" i="17"/>
  <c r="H268" i="17"/>
  <c r="R13" i="17"/>
  <c r="G305" i="17"/>
  <c r="H302" i="17" s="1"/>
  <c r="G340" i="17"/>
  <c r="H338" i="17" s="1"/>
  <c r="F68" i="17"/>
  <c r="F342" i="17"/>
  <c r="E80" i="1"/>
  <c r="C280" i="1"/>
  <c r="G75" i="1"/>
  <c r="C75" i="1"/>
  <c r="C273" i="1"/>
  <c r="G270" i="1"/>
  <c r="G266" i="1"/>
  <c r="E278" i="1"/>
  <c r="G65" i="1"/>
  <c r="C269" i="1"/>
  <c r="C266" i="1"/>
  <c r="G274" i="1"/>
  <c r="C279" i="1"/>
  <c r="E69" i="1"/>
  <c r="G275" i="1"/>
  <c r="E273" i="1"/>
  <c r="C272" i="1"/>
  <c r="C78" i="1"/>
  <c r="E262" i="1"/>
  <c r="E274" i="1"/>
  <c r="C278" i="1"/>
  <c r="C70" i="1"/>
  <c r="E279" i="1"/>
  <c r="E81" i="1"/>
  <c r="G62" i="1"/>
  <c r="E280" i="1"/>
  <c r="C74" i="1"/>
  <c r="C264" i="1"/>
  <c r="C270" i="1"/>
  <c r="C66" i="1"/>
  <c r="G74" i="1"/>
  <c r="G262" i="1"/>
  <c r="G273" i="1"/>
  <c r="E73" i="1"/>
  <c r="C67" i="1"/>
  <c r="G80" i="1"/>
  <c r="C79" i="1"/>
  <c r="E60" i="1"/>
  <c r="G280" i="1"/>
  <c r="E62" i="1"/>
  <c r="E270" i="1"/>
  <c r="G264" i="1"/>
  <c r="G69" i="1"/>
  <c r="E66" i="1"/>
  <c r="G269" i="1"/>
  <c r="G73" i="1"/>
  <c r="G279" i="1"/>
  <c r="E264" i="1"/>
  <c r="C65" i="1"/>
  <c r="E79" i="1"/>
  <c r="C262" i="1"/>
  <c r="E70" i="1"/>
  <c r="C281" i="1"/>
  <c r="C275" i="1"/>
  <c r="E74" i="1"/>
  <c r="G67" i="1"/>
  <c r="E75" i="1"/>
  <c r="C80" i="1"/>
  <c r="C69" i="1"/>
  <c r="G70" i="1"/>
  <c r="G66" i="1"/>
  <c r="E78" i="1"/>
  <c r="E272" i="1"/>
  <c r="G60" i="1"/>
  <c r="G281" i="1"/>
  <c r="E266" i="1"/>
  <c r="C60" i="1"/>
  <c r="E281" i="1"/>
  <c r="G81" i="1"/>
  <c r="C62" i="1"/>
  <c r="C274" i="1"/>
  <c r="G278" i="1"/>
  <c r="E269" i="1"/>
  <c r="G79" i="1"/>
  <c r="C81" i="1"/>
  <c r="E67" i="1"/>
  <c r="E275" i="1"/>
  <c r="C73" i="1"/>
  <c r="G78" i="1"/>
  <c r="E65" i="1"/>
  <c r="G272" i="1"/>
  <c r="C367" i="17" l="1"/>
  <c r="C368" i="17"/>
  <c r="C366" i="17"/>
  <c r="C369" i="17"/>
  <c r="C361" i="17"/>
  <c r="C362" i="17"/>
  <c r="C363" i="17"/>
  <c r="C360" i="17"/>
  <c r="C357" i="17"/>
  <c r="C358" i="17"/>
  <c r="C354" i="17"/>
  <c r="C352" i="17"/>
  <c r="C350" i="17"/>
  <c r="C97" i="17"/>
  <c r="C95" i="17"/>
  <c r="C94" i="17"/>
  <c r="C96" i="17"/>
  <c r="C91" i="17"/>
  <c r="C90" i="17"/>
  <c r="C89" i="17"/>
  <c r="C86" i="17"/>
  <c r="C85" i="17"/>
  <c r="C83" i="17"/>
  <c r="C82" i="17"/>
  <c r="C81" i="17"/>
  <c r="C78" i="17"/>
  <c r="C76" i="17"/>
  <c r="H304" i="17"/>
  <c r="H303" i="17"/>
  <c r="H337" i="17"/>
  <c r="H339" i="17"/>
  <c r="H340" i="17"/>
  <c r="R15" i="17"/>
  <c r="H305" i="17"/>
  <c r="R14" i="17"/>
  <c r="S40" i="17"/>
  <c r="Q40" i="17"/>
  <c r="S13" i="17"/>
  <c r="R40" i="17"/>
  <c r="S42" i="17" l="1"/>
  <c r="Q42" i="17"/>
  <c r="S15" i="17"/>
  <c r="R42" i="17"/>
  <c r="R41" i="17"/>
  <c r="S14" i="17"/>
  <c r="S41" i="17"/>
  <c r="Q41" i="17"/>
  <c r="M96" i="17"/>
  <c r="K96" i="17"/>
  <c r="I96" i="17"/>
  <c r="G96" i="17"/>
  <c r="E96" i="17"/>
  <c r="N96" i="17"/>
  <c r="L96" i="17"/>
  <c r="J96" i="17"/>
  <c r="H96" i="17"/>
  <c r="F96" i="17"/>
  <c r="D96" i="17"/>
  <c r="N97" i="17"/>
  <c r="L97" i="17"/>
  <c r="J97" i="17"/>
  <c r="H97" i="17"/>
  <c r="F97" i="17"/>
  <c r="D97" i="17"/>
  <c r="M97" i="17"/>
  <c r="K97" i="17"/>
  <c r="I97" i="17"/>
  <c r="G97" i="17"/>
  <c r="E97" i="17"/>
  <c r="M94" i="17"/>
  <c r="I94" i="17"/>
  <c r="E94" i="17"/>
  <c r="N94" i="17"/>
  <c r="L94" i="17"/>
  <c r="J94" i="17"/>
  <c r="H94" i="17"/>
  <c r="F94" i="17"/>
  <c r="D94" i="17"/>
  <c r="K94" i="17"/>
  <c r="G94" i="17"/>
  <c r="N95" i="17"/>
  <c r="L95" i="17"/>
  <c r="J95" i="17"/>
  <c r="H95" i="17"/>
  <c r="F95" i="17"/>
  <c r="D95" i="17"/>
  <c r="M95" i="17"/>
  <c r="K95" i="17"/>
  <c r="I95" i="17"/>
  <c r="G95" i="17"/>
  <c r="E95" i="17"/>
  <c r="N91" i="17"/>
  <c r="L91" i="17"/>
  <c r="J91" i="17"/>
  <c r="H91" i="17"/>
  <c r="F91" i="17"/>
  <c r="D91" i="17"/>
  <c r="E91" i="17"/>
  <c r="M91" i="17"/>
  <c r="K91" i="17"/>
  <c r="I91" i="17"/>
  <c r="G91" i="17"/>
  <c r="M90" i="17"/>
  <c r="K90" i="17"/>
  <c r="I90" i="17"/>
  <c r="G90" i="17"/>
  <c r="E90" i="17"/>
  <c r="L90" i="17"/>
  <c r="J90" i="17"/>
  <c r="H90" i="17"/>
  <c r="D90" i="17"/>
  <c r="N90" i="17"/>
  <c r="F90" i="17"/>
  <c r="N89" i="17"/>
  <c r="L89" i="17"/>
  <c r="J89" i="17"/>
  <c r="H89" i="17"/>
  <c r="F89" i="17"/>
  <c r="D89" i="17"/>
  <c r="K89" i="17"/>
  <c r="I89" i="17"/>
  <c r="E89" i="17"/>
  <c r="M89" i="17"/>
  <c r="G89" i="17"/>
  <c r="N85" i="17"/>
  <c r="L85" i="17"/>
  <c r="J85" i="17"/>
  <c r="H85" i="17"/>
  <c r="F85" i="17"/>
  <c r="D85" i="17"/>
  <c r="M85" i="17"/>
  <c r="K85" i="17"/>
  <c r="I85" i="17"/>
  <c r="G85" i="17"/>
  <c r="E85" i="17"/>
  <c r="M86" i="17"/>
  <c r="K86" i="17"/>
  <c r="I86" i="17"/>
  <c r="G86" i="17"/>
  <c r="E86" i="17"/>
  <c r="N86" i="17"/>
  <c r="L86" i="17"/>
  <c r="J86" i="17"/>
  <c r="H86" i="17"/>
  <c r="F86" i="17"/>
  <c r="D86" i="17"/>
  <c r="N83" i="17"/>
  <c r="L83" i="17"/>
  <c r="J83" i="17"/>
  <c r="H83" i="17"/>
  <c r="F83" i="17"/>
  <c r="D83" i="17"/>
  <c r="M83" i="17"/>
  <c r="K83" i="17"/>
  <c r="I83" i="17"/>
  <c r="G83" i="17"/>
  <c r="E83" i="17"/>
  <c r="M82" i="17"/>
  <c r="K82" i="17"/>
  <c r="I82" i="17"/>
  <c r="G82" i="17"/>
  <c r="E82" i="17"/>
  <c r="N82" i="17"/>
  <c r="L82" i="17"/>
  <c r="J82" i="17"/>
  <c r="H82" i="17"/>
  <c r="F82" i="17"/>
  <c r="D82" i="17"/>
  <c r="N81" i="17"/>
  <c r="L81" i="17"/>
  <c r="J81" i="17"/>
  <c r="H81" i="17"/>
  <c r="F81" i="17"/>
  <c r="D81" i="17"/>
  <c r="M81" i="17"/>
  <c r="K81" i="17"/>
  <c r="I81" i="17"/>
  <c r="G81" i="17"/>
  <c r="E81" i="17"/>
  <c r="M78" i="17"/>
  <c r="K78" i="17"/>
  <c r="I78" i="17"/>
  <c r="G78" i="17"/>
  <c r="E78" i="17"/>
  <c r="N78" i="17"/>
  <c r="L78" i="17"/>
  <c r="J78" i="17"/>
  <c r="H78" i="17"/>
  <c r="F78" i="17"/>
  <c r="D78" i="17"/>
  <c r="M76" i="17"/>
  <c r="K76" i="17"/>
  <c r="I76" i="17"/>
  <c r="G76" i="17"/>
  <c r="E76" i="17"/>
  <c r="N76" i="17"/>
  <c r="L76" i="17"/>
  <c r="J76" i="17"/>
  <c r="H76" i="17"/>
  <c r="F76" i="17"/>
  <c r="D76" i="17"/>
  <c r="G100" i="17"/>
  <c r="G101" i="17"/>
  <c r="G102" i="17"/>
  <c r="G373" i="17"/>
  <c r="G374" i="17"/>
  <c r="G372" i="17"/>
  <c r="M363" i="17"/>
  <c r="I363" i="17"/>
  <c r="E363" i="17"/>
  <c r="L363" i="17"/>
  <c r="H363" i="17"/>
  <c r="D363" i="17"/>
  <c r="G363" i="17"/>
  <c r="J363" i="17"/>
  <c r="K363" i="17"/>
  <c r="N363" i="17"/>
  <c r="F363" i="17"/>
  <c r="E366" i="17"/>
  <c r="L366" i="17"/>
  <c r="H366" i="17"/>
  <c r="D366" i="17"/>
  <c r="I366" i="17"/>
  <c r="N366" i="17"/>
  <c r="F366" i="17"/>
  <c r="G366" i="17"/>
  <c r="K366" i="17"/>
  <c r="J366" i="17"/>
  <c r="M366" i="17"/>
  <c r="L352" i="17"/>
  <c r="H352" i="17"/>
  <c r="D352" i="17"/>
  <c r="K352" i="17"/>
  <c r="G352" i="17"/>
  <c r="J352" i="17"/>
  <c r="M352" i="17"/>
  <c r="E352" i="17"/>
  <c r="N352" i="17"/>
  <c r="F352" i="17"/>
  <c r="I352" i="17"/>
  <c r="J367" i="17"/>
  <c r="M367" i="17"/>
  <c r="I367" i="17"/>
  <c r="E367" i="17"/>
  <c r="L367" i="17"/>
  <c r="D367" i="17"/>
  <c r="F367" i="17"/>
  <c r="K367" i="17"/>
  <c r="G367" i="17"/>
  <c r="H367" i="17"/>
  <c r="N367" i="17"/>
  <c r="K368" i="17"/>
  <c r="G368" i="17"/>
  <c r="L368" i="17"/>
  <c r="H368" i="17"/>
  <c r="D368" i="17"/>
  <c r="M368" i="17"/>
  <c r="I368" i="17"/>
  <c r="N368" i="17"/>
  <c r="J368" i="17"/>
  <c r="F368" i="17"/>
  <c r="E368" i="17"/>
  <c r="M357" i="17"/>
  <c r="I357" i="17"/>
  <c r="E357" i="17"/>
  <c r="L357" i="17"/>
  <c r="H357" i="17"/>
  <c r="D357" i="17"/>
  <c r="G357" i="17"/>
  <c r="J357" i="17"/>
  <c r="K357" i="17"/>
  <c r="N357" i="17"/>
  <c r="F357" i="17"/>
  <c r="N369" i="17"/>
  <c r="J369" i="17"/>
  <c r="F369" i="17"/>
  <c r="M369" i="17"/>
  <c r="I369" i="17"/>
  <c r="E369" i="17"/>
  <c r="L369" i="17"/>
  <c r="H369" i="17"/>
  <c r="D369" i="17"/>
  <c r="K369" i="17"/>
  <c r="G369" i="17"/>
  <c r="M354" i="17"/>
  <c r="I354" i="17"/>
  <c r="E354" i="17"/>
  <c r="N354" i="17"/>
  <c r="J354" i="17"/>
  <c r="F354" i="17"/>
  <c r="K354" i="17"/>
  <c r="D354" i="17"/>
  <c r="H354" i="17"/>
  <c r="G354" i="17"/>
  <c r="L354" i="17"/>
  <c r="L360" i="17"/>
  <c r="H360" i="17"/>
  <c r="D360" i="17"/>
  <c r="K360" i="17"/>
  <c r="G360" i="17"/>
  <c r="J360" i="17"/>
  <c r="M360" i="17"/>
  <c r="E360" i="17"/>
  <c r="N360" i="17"/>
  <c r="F360" i="17"/>
  <c r="I360" i="17"/>
  <c r="M350" i="17"/>
  <c r="E350" i="17"/>
  <c r="L350" i="17"/>
  <c r="H350" i="17"/>
  <c r="D350" i="17"/>
  <c r="G350" i="17"/>
  <c r="N350" i="17"/>
  <c r="F350" i="17"/>
  <c r="K350" i="17"/>
  <c r="J350" i="17"/>
  <c r="I350" i="17"/>
  <c r="M361" i="17"/>
  <c r="I361" i="17"/>
  <c r="E361" i="17"/>
  <c r="L361" i="17"/>
  <c r="H361" i="17"/>
  <c r="D361" i="17"/>
  <c r="K361" i="17"/>
  <c r="N361" i="17"/>
  <c r="F361" i="17"/>
  <c r="G361" i="17"/>
  <c r="J361" i="17"/>
  <c r="L362" i="17"/>
  <c r="H362" i="17"/>
  <c r="D362" i="17"/>
  <c r="K362" i="17"/>
  <c r="G362" i="17"/>
  <c r="N362" i="17"/>
  <c r="F362" i="17"/>
  <c r="I362" i="17"/>
  <c r="J362" i="17"/>
  <c r="M362" i="17"/>
  <c r="E362" i="17"/>
  <c r="L358" i="17"/>
  <c r="H358" i="17"/>
  <c r="D358" i="17"/>
  <c r="K358" i="17"/>
  <c r="G358" i="17"/>
  <c r="N358" i="17"/>
  <c r="F358" i="17"/>
  <c r="I358" i="17"/>
  <c r="J358" i="17"/>
  <c r="M358" i="17"/>
  <c r="E358" i="17"/>
  <c r="S30" i="17" l="1"/>
  <c r="Q30" i="17"/>
  <c r="R30" i="17"/>
  <c r="R24" i="17"/>
  <c r="S24" i="17"/>
  <c r="Q24" i="17"/>
  <c r="G103" i="17"/>
  <c r="H101" i="17" s="1"/>
  <c r="G375" i="17"/>
  <c r="H372" i="17" s="1"/>
  <c r="S32" i="17" l="1"/>
  <c r="Q32" i="17"/>
  <c r="R32" i="17"/>
  <c r="H374" i="17"/>
  <c r="H373" i="17"/>
  <c r="H100" i="17"/>
  <c r="H102" i="17"/>
  <c r="H375" i="17"/>
  <c r="R16" i="17"/>
  <c r="H103" i="17"/>
  <c r="R10" i="17"/>
  <c r="R18" i="17" s="1"/>
  <c r="S18" i="17" l="1"/>
  <c r="S16" i="17"/>
  <c r="Q43" i="17"/>
  <c r="R43" i="17"/>
  <c r="S43" i="17"/>
  <c r="Q37" i="17"/>
  <c r="R37" i="17"/>
  <c r="S10" i="17"/>
  <c r="S37" i="17"/>
  <c r="R45" i="17" l="1"/>
  <c r="S45" i="17"/>
  <c r="Q45" i="17"/>
</calcChain>
</file>

<file path=xl/comments1.xml><?xml version="1.0" encoding="utf-8"?>
<comments xmlns="http://schemas.openxmlformats.org/spreadsheetml/2006/main">
  <authors>
    <author>Author</author>
  </authors>
  <commentList>
    <comment ref="F33" authorId="0" shapeId="0">
      <text>
        <r>
          <rPr>
            <sz val="9"/>
            <color indexed="81"/>
            <rFont val="Tahoma"/>
            <family val="2"/>
          </rPr>
          <t>Not applicable when evidence is provided that the My Health Records system is not in use.</t>
        </r>
      </text>
    </comment>
  </commentList>
</comments>
</file>

<file path=xl/comments2.xml><?xml version="1.0" encoding="utf-8"?>
<comments xmlns="http://schemas.openxmlformats.org/spreadsheetml/2006/main">
  <authors>
    <author>Author</author>
  </authors>
  <commentList>
    <comment ref="F25" authorId="0" shapeId="0">
      <text>
        <r>
          <rPr>
            <sz val="9"/>
            <color indexed="81"/>
            <rFont val="Tahoma"/>
            <family val="2"/>
          </rPr>
          <t>Not applicable when evidence is provided that a health service organisation does not use invasive devices</t>
        </r>
      </text>
    </comment>
    <comment ref="F35" authorId="0" shapeId="0">
      <text>
        <r>
          <rPr>
            <sz val="9"/>
            <color indexed="81"/>
            <rFont val="Tahoma"/>
            <family val="2"/>
          </rPr>
          <t xml:space="preserve">a. Not applicable if single-use items only are in use, includes all levels of reusable clinical equipment and instrumentation
b. Not applicable if single-use items only are in use for critical and semi-critical equipment, instruments and devices
</t>
        </r>
      </text>
    </comment>
    <comment ref="F38" authorId="0" shapeId="0">
      <text>
        <r>
          <rPr>
            <sz val="9"/>
            <color indexed="81"/>
            <rFont val="Tahoma"/>
            <family val="2"/>
          </rPr>
          <t>Not applicable when evidence is provided that a health service organisation does not administer or prescribe antibiotics</t>
        </r>
      </text>
    </comment>
    <comment ref="F39" authorId="0" shapeId="0">
      <text>
        <r>
          <rPr>
            <sz val="9"/>
            <color indexed="81"/>
            <rFont val="Tahoma"/>
            <family val="2"/>
          </rPr>
          <t>Not applicable when evidence is provided that a health service organisation does not administer or prescribe antibiotics</t>
        </r>
      </text>
    </comment>
  </commentList>
</comments>
</file>

<file path=xl/comments3.xml><?xml version="1.0" encoding="utf-8"?>
<comments xmlns="http://schemas.openxmlformats.org/spreadsheetml/2006/main">
  <authors>
    <author>Author</author>
  </authors>
  <commentList>
    <comment ref="C32" authorId="0" shapeId="0">
      <text>
        <r>
          <rPr>
            <b/>
            <sz val="8"/>
            <color indexed="81"/>
            <rFont val="Tahoma"/>
            <family val="2"/>
          </rPr>
          <t>National Consensus Statement: Essential elements for safe and high-quality end-of-life care:</t>
        </r>
        <r>
          <rPr>
            <sz val="8"/>
            <color indexed="81"/>
            <rFont val="Tahoma"/>
            <family val="2"/>
          </rPr>
          <t xml:space="preserve">
https://www.safetyandquality.gov.au/wp-content/uploads/2015/05/National-Consensus-Statement-Essential-Elements-forsafe-high-quality-end-of-life-care.pdf</t>
        </r>
      </text>
    </comment>
    <comment ref="C37" authorId="0" shapeId="0">
      <text>
        <r>
          <rPr>
            <b/>
            <sz val="8"/>
            <color indexed="81"/>
            <rFont val="Tahoma"/>
            <family val="2"/>
          </rPr>
          <t>National Consensus Statement: Essential elements for safe and high-quality end-of-life care:</t>
        </r>
        <r>
          <rPr>
            <sz val="8"/>
            <color indexed="81"/>
            <rFont val="Tahoma"/>
            <family val="2"/>
          </rPr>
          <t xml:space="preserve">
https://www.safetyandquality.gov.au/wp-content/uploads/2015/05/National-Consensus-Statement-Essential-Elements-forsafe-high-quality-end-of-life-care.pdf</t>
        </r>
      </text>
    </comment>
    <comment ref="F62" authorId="0" shapeId="0">
      <text>
        <r>
          <rPr>
            <b/>
            <sz val="8"/>
            <color indexed="81"/>
            <rFont val="Tahoma"/>
            <family val="2"/>
          </rPr>
          <t>No exclusion</t>
        </r>
        <r>
          <rPr>
            <sz val="8"/>
            <color indexed="81"/>
            <rFont val="Tahoma"/>
            <family val="2"/>
          </rPr>
          <t xml:space="preserve"> for gazetted health service organisations, </t>
        </r>
        <r>
          <rPr>
            <b/>
            <sz val="8"/>
            <color indexed="81"/>
            <rFont val="Tahoma"/>
            <family val="2"/>
          </rPr>
          <t>not applicable</t>
        </r>
        <r>
          <rPr>
            <sz val="8"/>
            <color indexed="81"/>
            <rFont val="Tahoma"/>
            <family val="2"/>
          </rPr>
          <t xml:space="preserve"> for nongazetted services</t>
        </r>
      </text>
    </comment>
  </commentList>
</comments>
</file>

<file path=xl/comments4.xml><?xml version="1.0" encoding="utf-8"?>
<comments xmlns="http://schemas.openxmlformats.org/spreadsheetml/2006/main">
  <authors>
    <author>Author</author>
  </authors>
  <commentList>
    <comment ref="F6" authorId="0" shapeId="0">
      <text>
        <r>
          <rPr>
            <b/>
            <sz val="8"/>
            <color indexed="81"/>
            <rFont val="Tahoma"/>
            <family val="2"/>
          </rPr>
          <t>Not applicable for hospitals only when there is no use of blood or blood products</t>
        </r>
      </text>
    </comment>
    <comment ref="F8" authorId="0" shapeId="0">
      <text>
        <r>
          <rPr>
            <b/>
            <sz val="8"/>
            <color indexed="81"/>
            <rFont val="Tahoma"/>
            <family val="2"/>
          </rPr>
          <t>Depends on evidence provided in Action 7.1</t>
        </r>
      </text>
    </comment>
    <comment ref="F10" authorId="0" shapeId="0">
      <text>
        <r>
          <rPr>
            <b/>
            <sz val="8"/>
            <color indexed="81"/>
            <rFont val="Tahoma"/>
            <family val="2"/>
          </rPr>
          <t>Depends on evidence provided in Action 7.1</t>
        </r>
      </text>
    </comment>
    <comment ref="D13" authorId="0" shapeId="0">
      <text>
        <r>
          <rPr>
            <b/>
            <sz val="8"/>
            <color indexed="81"/>
            <rFont val="Tahoma"/>
            <family val="2"/>
          </rPr>
          <t xml:space="preserve">Patient Blood Management Guidelines: </t>
        </r>
        <r>
          <rPr>
            <sz val="8"/>
            <color indexed="81"/>
            <rFont val="Tahoma"/>
            <family val="2"/>
          </rPr>
          <t>https://www.blood.gov.au/patient-blood-management-pbm</t>
        </r>
      </text>
    </comment>
    <comment ref="F13" authorId="0" shapeId="0">
      <text>
        <r>
          <rPr>
            <b/>
            <sz val="8"/>
            <color indexed="81"/>
            <rFont val="Tahoma"/>
            <family val="2"/>
          </rPr>
          <t>Depends on evidence provided in Action 7.1</t>
        </r>
      </text>
    </comment>
    <comment ref="F15" authorId="0" shapeId="0">
      <text>
        <r>
          <rPr>
            <b/>
            <sz val="8"/>
            <color indexed="81"/>
            <rFont val="Tahoma"/>
            <family val="2"/>
          </rPr>
          <t>Depends on evidence provided in Action 7.1</t>
        </r>
      </text>
    </comment>
    <comment ref="F17" authorId="0" shapeId="0">
      <text>
        <r>
          <rPr>
            <b/>
            <sz val="8"/>
            <color indexed="81"/>
            <rFont val="Tahoma"/>
            <family val="2"/>
          </rPr>
          <t>Depends on evidence provided in Action 7.1</t>
        </r>
      </text>
    </comment>
    <comment ref="F19" authorId="0" shapeId="0">
      <text>
        <r>
          <rPr>
            <b/>
            <sz val="8"/>
            <color indexed="81"/>
            <rFont val="Tahoma"/>
            <family val="2"/>
          </rPr>
          <t>Depends on evidence provided in Action 7.1</t>
        </r>
      </text>
    </comment>
    <comment ref="F20" authorId="0" shapeId="0">
      <text>
        <r>
          <rPr>
            <b/>
            <sz val="8"/>
            <color indexed="81"/>
            <rFont val="Tahoma"/>
            <family val="2"/>
          </rPr>
          <t>Depends on evidence provided in Action 7.1</t>
        </r>
        <r>
          <rPr>
            <sz val="8"/>
            <color indexed="81"/>
            <rFont val="Tahoma"/>
            <family val="2"/>
          </rPr>
          <t xml:space="preserve">
</t>
        </r>
      </text>
    </comment>
    <comment ref="F23" authorId="0" shapeId="0">
      <text>
        <r>
          <rPr>
            <b/>
            <sz val="8"/>
            <color indexed="81"/>
            <rFont val="Tahoma"/>
            <family val="2"/>
          </rPr>
          <t>Depends on evidence provided in Action 7.1</t>
        </r>
      </text>
    </comment>
    <comment ref="F25" authorId="0" shapeId="0">
      <text>
        <r>
          <rPr>
            <b/>
            <sz val="8"/>
            <color indexed="81"/>
            <rFont val="Tahoma"/>
            <family val="2"/>
          </rPr>
          <t>Depends on evidence provided in Action 7.1</t>
        </r>
      </text>
    </comment>
  </commentList>
</comments>
</file>

<file path=xl/sharedStrings.xml><?xml version="1.0" encoding="utf-8"?>
<sst xmlns="http://schemas.openxmlformats.org/spreadsheetml/2006/main" count="4192" uniqueCount="1510">
  <si>
    <t>Clinical Governance Standard</t>
  </si>
  <si>
    <t>No.</t>
  </si>
  <si>
    <t>Actions</t>
  </si>
  <si>
    <t>Reflective questions</t>
  </si>
  <si>
    <t>Examples of evidence - select only evidence that are currently in use</t>
  </si>
  <si>
    <t>Link to evidence</t>
  </si>
  <si>
    <t>How do you rate your performance?</t>
  </si>
  <si>
    <t>Action plan or comments</t>
  </si>
  <si>
    <t>Responsible person or area</t>
  </si>
  <si>
    <t>Due date</t>
  </si>
  <si>
    <t>Priority</t>
  </si>
  <si>
    <t>Governance, leadership and culture</t>
  </si>
  <si>
    <t>Click here to navigate to the list of evidence for Action 1.1</t>
  </si>
  <si>
    <t>The governing body ensures that the organisation’s safety and quality priorities address the specific health needs of Aboriginal and Torres Strait Islander people</t>
  </si>
  <si>
    <t>Click here to navigate to the list of evidence for Action 1.2</t>
  </si>
  <si>
    <t>Organisational leadership</t>
  </si>
  <si>
    <t>The health service organisation establishes and maintains a clinical governance framework, and uses the processes within the framework to drive improvements in safety and quality</t>
  </si>
  <si>
    <t>Click here to navigate to the list of evidence for Action 1.3</t>
  </si>
  <si>
    <t>The health service organisation implements and monitors strategies to meet the organisation’s safety and quality priorities for Aboriginal and Torres Strait Islander people</t>
  </si>
  <si>
    <t>Click here to navigate to the list of evidence for Action 1.4</t>
  </si>
  <si>
    <t>The health service organisation considers the safety and quality of health care for patients in its business decision-making</t>
  </si>
  <si>
    <t>Click here to navigate to the list of evidence for Action 1.5</t>
  </si>
  <si>
    <t>Clinical leadership</t>
  </si>
  <si>
    <t>Clinical leaders support clinicians to:
a. Understand and perform their delegated safety and quality roles and responsibilities
b. Operate within the clinical governance framework to improve the safety and quality of health care for patients</t>
  </si>
  <si>
    <t>Click here to navigate to the list of evidence for Action 1.6</t>
  </si>
  <si>
    <t>Patient safety and quality systems</t>
  </si>
  <si>
    <t>Policies and procedures</t>
  </si>
  <si>
    <t>The health service organisation uses a risk management approach to:
a. Set out, review, and maintain the currency and effectiveness of, policies, procedures and protocols
b. Monitor and take action to improve adherence to policies, procedures and protocols
c. Review compliance with legislation, regulation and jurisdictional requirements</t>
  </si>
  <si>
    <t>Click here to navigate to the list of evidence for Action 1.7</t>
  </si>
  <si>
    <t xml:space="preserve">Measurement and quality improvement </t>
  </si>
  <si>
    <t>The health service organisation uses organisation-wide quality improvement systems that:
a. Identify safety and quality measures, and monitor and report performance and outcomes
b. Identify areas for improvement in safety and quality
c. Implement and monitor safety and quality improvement strategies
d. Involve consumers and the workforce in the review of safety and quality performance and systems</t>
  </si>
  <si>
    <t>Click here to navigate to the list of evidence for Action 1.8</t>
  </si>
  <si>
    <t>The health service organisation ensures that timely reports on safety and quality systems and performance are provided to:
a. The governing body
b. The workforce
c. Consumers and the local community
d. Other relevant health service organisations</t>
  </si>
  <si>
    <t>Click here to navigate to the list of evidence for Action 1.9</t>
  </si>
  <si>
    <t>Risk management</t>
  </si>
  <si>
    <t>The health service organisation:
a. Identifies and documents organisational risks
b. Uses clinical and other data collections to support risk assessments
c. Acts to reduce risks
d. Regularly reviews and acts to improve the effectiveness of the risk management system
e. Reports on risks to the workforce and consumers
f. Plans for, and manages, internal and external emergencies and disasters</t>
  </si>
  <si>
    <t>Click here to navigate to the list of evidence for Action 1.10</t>
  </si>
  <si>
    <t>Incident management systems and open disclosure</t>
  </si>
  <si>
    <t>The health service organisation has organisation-wide incident management and investigation systems, and:
a. Supports the workforce to recognise and report incidents
b. Supports patients, carers and families to communicate concerns or incidents
c. Involves the workforce and consumers in the review of incidents
d. Provides timely feedback on the analysis of incidents to the governing body, the workforce and consumers
e. Uses the information from the analysis of incidents to improve safety and quality
f. Incorporates risks identified in the analysis of incidents into the risk management system
g. Regularly reviews and acts to improve the effectiveness of the incident management and investigation systems</t>
  </si>
  <si>
    <t>Click here to navigate to the list of evidence for Action 1.11</t>
  </si>
  <si>
    <t>The health service organisation:
a. Uses an open disclosure program that is consistent with the Australian Open Disclosure Framework
b. Monitors and acts to improve the effectiveness of open disclosure processes</t>
  </si>
  <si>
    <t>Click here to navigate to the list of evidence for Action 1.12</t>
  </si>
  <si>
    <t xml:space="preserve">Feedback and complaints management </t>
  </si>
  <si>
    <t>The health service organisation:
a. Has processes to seek regular feedback from patients, carers and families about their experiences and outcomes of care
b. Has processes to regularly seek feedback from the workforce on their understanding and use of the safety and quality systems
c. Uses this information to improve safety and quality systems</t>
  </si>
  <si>
    <t>Click here to navigate to the list of evidence for Action 1.13</t>
  </si>
  <si>
    <t>The health service organisation has an organisation-wide complaints management system, and:
a. Encourages and supports patients, carers and families, and the workforce to report complaints
b. Involves the workforce and consumers in the review of complaints
c. Resolves complaints in a timely way
d. Provides timely feedback to the governing body, the workforce and consumers on the analysis of complaints and actions taken
e. Uses information from the analysis of complaints to inform improvements in safety and quality systems
f. Records the risks identified from the analysis of complaints in the risk management system
g. Regularly reviews and acts to improve the effectiveness of the complaints management system</t>
  </si>
  <si>
    <t>Click here to navigate to the list of evidence for Action 1.14</t>
  </si>
  <si>
    <t>Diversity and high-risk groups</t>
  </si>
  <si>
    <t>Click here to navigate to the list of evidence for Action 1.15</t>
  </si>
  <si>
    <t xml:space="preserve">Healthcare records </t>
  </si>
  <si>
    <t>The health service organisation has healthcare record systems that:
a. Make the healthcare record available to clinicians at the point of care
b. Support the workforce to maintain accurate and complete healthcare records
c. Comply with security and privacy regulations
d. Support systematic audit of clinical information
e. Integrate multiple information systems, where they are used</t>
  </si>
  <si>
    <t>Click here to navigate to the list of evidence for Action 1.16</t>
  </si>
  <si>
    <t>The health service organisation works towards implementing systems that can provide clinical information into the My Health Record system that:
a. Are designed to optimise the safety and quality of health care for patients
b. Use national patient and provider identifiers
c. Use standard national terminologies</t>
  </si>
  <si>
    <t>Click here to navigate to the list of evidence for Action 1.17</t>
  </si>
  <si>
    <t>The health service organisation providing clinical information into the My Health Record system has processes that:
a. Describe access to the system by the workforce, to comply with legislative requirements
b. Maintain the accuracy and completeness of the clinical information the organisation uploads into the system</t>
  </si>
  <si>
    <t>Click here to navigate to the list of evidence for Action 1.18</t>
  </si>
  <si>
    <t>Clinical performance and effectiveness</t>
  </si>
  <si>
    <t xml:space="preserve">Safety and quality training </t>
  </si>
  <si>
    <t>The health service organisation provides orientation to the organisation that describes roles and responsibilities for safety and quality for:
a. Members of the governing body
b. Clinicians, and any other employed, contracted, locum, agency, student or volunteer members of the organisation</t>
  </si>
  <si>
    <t>Click here to navigate to the list of evidence for Action 1.19</t>
  </si>
  <si>
    <t>The health service organisation uses its training systems to:
a. Assess the competency and training needs of its workforce
b. Implement a mandatory training program to meet its requirements arising from these standards
c. Provide access to training to meet its safety and quality training needs
d. Monitor the workforce’s participation in training</t>
  </si>
  <si>
    <t>Click here to navigate to the list of evidence for Action 1.20</t>
  </si>
  <si>
    <t>The health service organisation has strategies to improve the cultural awareness and cultural competency of the workforce to meet the needs of its Aboriginal and Torres Strait Islander patients</t>
  </si>
  <si>
    <t>Click here to navigate to the list of evidence for Action 1.21</t>
  </si>
  <si>
    <t>Performance management</t>
  </si>
  <si>
    <t>The health service organisation has valid and reliable performance review processes that:
a. Require members of the workforce to regularly take part in a review of their performance
b. Identify needs for training and development in safety and quality
c. Incorporate information on training requirements into the organisation’s training system</t>
  </si>
  <si>
    <t>Click here to navigate to the list of evidence for Action 1.22</t>
  </si>
  <si>
    <t>Credentialing and scope of clinical practice</t>
  </si>
  <si>
    <t>The health service organisation has processes to:
a. Define the scope of clinical practice for clinicians, considering the clinical service capacity of the organisation and clinical services plan
b. Monitor clinicians’ practices to ensure that they are operating within their designated scope of clinical practice
c. Review the scope of clinical practice of clinicians periodically and whenever a new clinical service, procedure or technology is introduced or substantially altered</t>
  </si>
  <si>
    <t>Click here to navigate to the list of evidence for Action 1.23</t>
  </si>
  <si>
    <t>The health service organisation:
a. Conducts processes to ensure that clinicians are credentialed, where relevant
b. Monitors and improves the effectiveness of the credentialing process</t>
  </si>
  <si>
    <t>Click here to navigate to the list of evidence for Action 1.24</t>
  </si>
  <si>
    <t>Safety and quality roles and responsibilities</t>
  </si>
  <si>
    <t>The health service organisation has processes to:
a. Support the workforce to understand and perform their roles and responsibilities for safety and quality
b. Assign safety and quality roles and responsibilities to the workforce, including locums and agency staff</t>
  </si>
  <si>
    <t>Click here to navigate to the list of evidence for Action 1.25</t>
  </si>
  <si>
    <t>The health service organisation provides supervision for clinicians to ensure that they can safely fulfil their designated roles, including access to after-hours advice, where appropriate</t>
  </si>
  <si>
    <t>Click here to navigate to the list of evidence for Action 1.26</t>
  </si>
  <si>
    <t>Evidence-based care</t>
  </si>
  <si>
    <t>The health service organisation has processes that:
a. Provide clinicians with ready access to best-practice guidelines, integrated care pathways, clinical pathways and decision support tools relevant to their clinical practice
b. Support clinicians to use the best available evidence, including relevant clinical care standards developed by the Australian Commission on Safety and Quality in Health Care</t>
  </si>
  <si>
    <t>Click here to navigate to the list of evidence for Action 1.27</t>
  </si>
  <si>
    <t>Variation in clinical practice and health outcomes</t>
  </si>
  <si>
    <t>The health service organisation has systems to:
a. Monitor variation in practice against expected health outcomes
b. Provide feedback to clinicians on variation in practice and health outcomes
c. Review performance against external measures
d. Support clinicians to take part in clinical review of their practice
e. Use information on unwarranted clinical variation to inform improvements in safety and quality systems
f. Record the risks identified from unwarranted clinical variation in the risk management system</t>
  </si>
  <si>
    <t>Click here to navigate to the list of evidence for Action 1.28</t>
  </si>
  <si>
    <t>Safe environment for the delivery of care</t>
  </si>
  <si>
    <t xml:space="preserve">Safe environment </t>
  </si>
  <si>
    <t>The health service organisation maximises safety and quality of care:
a. Through the design of the environment
b. By maintaining buildings, plant, equipment, utilities, devices and other infrastructure that are fit for purpose</t>
  </si>
  <si>
    <t>Click here to navigate to the list of evidence for Action 1.29</t>
  </si>
  <si>
    <t>The health service organisation:
a. Identifies service areas that have a high risk of unpredictable behaviours and develops strategies to minimise the risks of harm for patients, carers, families, consumers and the workforce
b. Provides access to a calm and quiet environment when it is clinically required</t>
  </si>
  <si>
    <t>Click here to navigate to the list of evidence for Action 1.30</t>
  </si>
  <si>
    <t>The health service organisation facilitates access to services and facilities by using signage and directions that are clear and fit for purpose</t>
  </si>
  <si>
    <t>Click here to navigate to the list of evidence for Action 1.31</t>
  </si>
  <si>
    <t>The health service organisation admitting patients overnight has processes that allow flexible visiting arrangements to meet patients’ needs, when it is safe to do so</t>
  </si>
  <si>
    <t>Click here to navigate to the list of evidence for Action 1.32</t>
  </si>
  <si>
    <t>The health service organisation demonstrates a welcoming environment that recognises the importance of the cultural beliefs and practices of Aboriginal and Torres Strait Islander people</t>
  </si>
  <si>
    <t>Click here to navigate to the list of evidence for Action 1.33</t>
  </si>
  <si>
    <t>Partnering with Consumers Standard</t>
  </si>
  <si>
    <t>Clinical governance and quality improvement systems to support partnering with consumers</t>
  </si>
  <si>
    <t>Integrating clinical governance</t>
  </si>
  <si>
    <t>Clinicians use the safety and quality systems from the Clinical Governance Standard when:
a. Implementing policies and procedures for partnering with consumers
b. Managing risks associated with partnering with consumers
c. Identifying training requirements for partnering with consumers</t>
  </si>
  <si>
    <t>Click here to navigate to the list of evidence for Action 2.1</t>
  </si>
  <si>
    <t>Applying quality improvement systems</t>
  </si>
  <si>
    <t>The health service organisation applies the quality improvement system from the Clinical Governance Standard when:
a. Monitoring processes for partnering with consumers
b. Implementing strategies to improve processes for partnering with consumers
c. Reporting on partnering with consumers</t>
  </si>
  <si>
    <t>Click here to navigate to the list of evidence for Action 2.2</t>
  </si>
  <si>
    <t>Partnering with patients in their own care</t>
  </si>
  <si>
    <t>Healthcare rights and informed consent</t>
  </si>
  <si>
    <t>The health service organisation uses a charter of rights that is:
a. Consistent with the Australian Charter of Healthcare Rights
b. Easily accessible for patients, carers, families and consumers</t>
  </si>
  <si>
    <t>Click here to navigate to the list of evidence for Action 2.3</t>
  </si>
  <si>
    <t>The health service organisation ensures that its informed consent processes comply with legislation and best practice</t>
  </si>
  <si>
    <t>Click here to navigate to the list of evidence for Action 2.4</t>
  </si>
  <si>
    <t>The health service organisation has processes to identify:
a. The capacity of a patient to make decisions about their own care
b. A substitute decision-maker if a patient does not have the capacity to make decisions for themselves</t>
  </si>
  <si>
    <t>Click here to navigate to the list of evidence for Action 2.5</t>
  </si>
  <si>
    <t>Sharing decisions and planning care</t>
  </si>
  <si>
    <t>The health service organisation has processes for clinicians to partner with patients and/or their substitute decision-maker to plan, communicate, set goals, and make decisions about their current and future care</t>
  </si>
  <si>
    <t>Click here to navigate to the list of evidence for Action 2.6</t>
  </si>
  <si>
    <t>The health service organisation supports the workforce to form partnerships with patients and carers so that patients can be actively involved in their own care</t>
  </si>
  <si>
    <t>Click here to navigate to the list of evidence for Action 2.7</t>
  </si>
  <si>
    <t>Health literacy</t>
  </si>
  <si>
    <t>Communication that supports effective partnerships</t>
  </si>
  <si>
    <t>The health service organisation uses communication mechanisms that are tailored to the diversity of the consumers who use its services and, where relevant, the diversity of the local community</t>
  </si>
  <si>
    <t>Click here to navigate to the list of evidence for Action 2.8</t>
  </si>
  <si>
    <t>Where information for patients, carers, families and consumers about health and health services is developed internally, the organisation involves consumers in its development and review</t>
  </si>
  <si>
    <t>Click here to navigate to the list of evidence for Action 2.9</t>
  </si>
  <si>
    <t>The health service organisation supports clinicians to communicate with patients, carers, families and consumers about health and health care so that:
a. Information is provided in a way that meets the needs of patients, carers, families and consumers
b. Information provided is easy to understand and use
c. The clinical needs of patients are addressed while they are in the health service organisation
d. Information needs for ongoing care are provided on discharge</t>
  </si>
  <si>
    <t>Click here to navigate to the list of evidence for Action 2.10</t>
  </si>
  <si>
    <t>Partnering with consumers in organisational design and governance</t>
  </si>
  <si>
    <t>Partnerships in healthcare governance planning, design, measurement and evaluation</t>
  </si>
  <si>
    <t>The health service organisation:
a. Involves consumers in partnerships in the governance of, and to design, measure and evaluate, health care
b. Has processes so that the consumers involved in these partnerships reflect the diversity of consumers who use the service or, where relevant, the diversity of the local community</t>
  </si>
  <si>
    <t>Click here to navigate to the list of evidence for Action 2.11</t>
  </si>
  <si>
    <t>The health service organisation provides orientation, support and education to consumers who are partnering in the governance, design, measurement and evaluation of the organisation</t>
  </si>
  <si>
    <t>Click here to navigate to the list of evidence for Action 2.12</t>
  </si>
  <si>
    <t>The health service organisation works in partnership with Aboriginal and Torres Strait Islander communities to meet their healthcare needs</t>
  </si>
  <si>
    <t>Click here to navigate to the list of evidence for Action 2.13</t>
  </si>
  <si>
    <t>Click here to navigate to the list of evidence for Action 2.14</t>
  </si>
  <si>
    <t>Preventing and Controlling Healthcare-Associated Infection Standard</t>
  </si>
  <si>
    <t xml:space="preserve">Integrating clinical governance </t>
  </si>
  <si>
    <t xml:space="preserve">Applying quality improvement systems </t>
  </si>
  <si>
    <t>Partnering with consumers</t>
  </si>
  <si>
    <t>Surveillance</t>
  </si>
  <si>
    <t>Infection prevention and control systems</t>
  </si>
  <si>
    <t>Standard and transmission-based precautions</t>
  </si>
  <si>
    <t>Hand hygiene</t>
  </si>
  <si>
    <t>Aseptic technique</t>
  </si>
  <si>
    <t>Invasive medical devices</t>
  </si>
  <si>
    <t>Click here to navigate to the list of evidence for Action 3.10</t>
  </si>
  <si>
    <t>Click here to navigate to the list of evidence for Action 3.11</t>
  </si>
  <si>
    <t>Click here to navigate to the list of evidence for Action 3.12</t>
  </si>
  <si>
    <t>Click here to navigate to the list of evidence for Action 3.13</t>
  </si>
  <si>
    <t>Reprocessing of reusable medical devices</t>
  </si>
  <si>
    <t>Reprocessing of reusable devices</t>
  </si>
  <si>
    <t>Click here to navigate to the list of evidence for Action 3.14</t>
  </si>
  <si>
    <t>Antimicrobial stewardship</t>
  </si>
  <si>
    <t xml:space="preserve">Antimicrobial stewardship </t>
  </si>
  <si>
    <t>Click here to navigate to the list of evidence for Action 3.15</t>
  </si>
  <si>
    <t>Click here to navigate to the list of evidence for Action 3.16</t>
  </si>
  <si>
    <t>Medication Safety Standard</t>
  </si>
  <si>
    <t>Clinical governance and quality improvement to support medication management</t>
  </si>
  <si>
    <t>Clinicians use the safety and quality systems from the Clinical Governance Standard when:
a. Implementing policies and procedures for medication management
b. Managing risks associated with medication management
c. Identifying training requirements for medication management</t>
  </si>
  <si>
    <t>Click here to navigate to the list of evidence for Action 4.1</t>
  </si>
  <si>
    <t>The health service organisation applies the quality improvement system from the Clinical Governance Standard when:
a. Monitoring the effectiveness and performance of medication management
b. Implementing strategies to improve medication management outcomes and associated processes
c. Reporting on outcomes for medication management</t>
  </si>
  <si>
    <t>Click here to navigate to the list of evidence for Action 4.2</t>
  </si>
  <si>
    <t>Clinicians use organisational processes from the Partnering with Consumers Standard in medication management to:
a. Actively involve patients in their own care
b. Meet the patient’s information needs
c. Share decision-making</t>
  </si>
  <si>
    <t>Click here to navigate to the list of evidence for Action 4.3</t>
  </si>
  <si>
    <t>Medicines scope of clinical practice</t>
  </si>
  <si>
    <t>The health service organisation has processes to define and verify the scope of clinical practice for prescribing, dispensing and administering medicines for relevant clinicians</t>
  </si>
  <si>
    <t>Click here to navigate to the list of evidence for Action 4.4</t>
  </si>
  <si>
    <t>Documentation of patient information</t>
  </si>
  <si>
    <t>Medication reconciliation</t>
  </si>
  <si>
    <t>Clinicians take a best possible medication history, which is documented in the healthcare record on presentation or as early as possible in the episode of care</t>
  </si>
  <si>
    <t>Click here to navigate to the list of evidence for Action 4.5</t>
  </si>
  <si>
    <t>Clinicians review a patient’s current medication orders against their best possible medication history and the documented treatment plan, and reconcile any discrepancies on presentation and at transitions of care</t>
  </si>
  <si>
    <t>Click here to navigate to the list of evidence for Action 4.6</t>
  </si>
  <si>
    <t>Adverse drug reactions</t>
  </si>
  <si>
    <t>The health service organisation has processes for documenting a patient’s history of medicine allergies and adverse drug reactions in the healthcare record on presentation</t>
  </si>
  <si>
    <t>Click here to navigate to the list of evidence for Action 4.7</t>
  </si>
  <si>
    <t>The health service organisation has processes for documenting adverse drug reactions experienced by patients during an episode of care in the healthcare record and in the organisation-wide incident reporting system</t>
  </si>
  <si>
    <t>Click here to navigate to the list of evidence for Action 4.8</t>
  </si>
  <si>
    <t>The health service organisation has processes for reporting adverse drug reactions experienced by patients to the Therapeutic Goods Administration, in accordance with its requirements</t>
  </si>
  <si>
    <t>Click here to navigate to the list of evidence for Action 4.9</t>
  </si>
  <si>
    <t>Continuity of medication management</t>
  </si>
  <si>
    <t>Medication review</t>
  </si>
  <si>
    <t>The health service organisation has processes:
a. To perform medication reviews for patients, in line with evidence and best practice
b. To prioritise medication reviews, based on a patient’s clinical needs and minimising the risk of medication-related problems
c. That specify the requirements for documentation of medication reviews, including actions taken as a result</t>
  </si>
  <si>
    <t>Click here to navigate to the list of evidence for Action 4.10</t>
  </si>
  <si>
    <t>Information for patients</t>
  </si>
  <si>
    <t>The health service organisation has processes to support clinicians to provide patients with information about their individual medicines needs and risks</t>
  </si>
  <si>
    <t>Click here to navigate to the list of evidence for Action 4.11</t>
  </si>
  <si>
    <t>Provision of a medicines list</t>
  </si>
  <si>
    <t>The health service organisation has processes to:
a. Generate a current medicines list and the reasons for any changes
b. Distribute the current medicines list to receiving clinicians at transitions of care
c. Provide patients on discharge with a current medicines list and the reasons for any changes</t>
  </si>
  <si>
    <t>Click here to navigate to the list of evidence for Action 4.12</t>
  </si>
  <si>
    <t>Medication management processes</t>
  </si>
  <si>
    <t>Information and decision support tools for medicines</t>
  </si>
  <si>
    <t>The health service organisation ensures that information and decision support tools for medicines are available to clinicians</t>
  </si>
  <si>
    <t>Click here to navigate to the list of evidence for Action 4.13</t>
  </si>
  <si>
    <t>Safe and secure storage and distribution of medicines</t>
  </si>
  <si>
    <t>The health service organisation complies with manufacturers’ directions, legislation, and jurisdictional requirements for the:
a. Safe and secure storage and distribution of medicines
b. Storage of temperature-sensitive medicines and cold chain management
c. Disposal of unused, unwanted or expired medicines</t>
  </si>
  <si>
    <t>Click here to navigate to the list of evidence for Action 4.14</t>
  </si>
  <si>
    <t>High-risk medicines</t>
  </si>
  <si>
    <t>The health service organisation:
a. Identifies high-risk medicines used within the organisation
b. Has a system to store, prescribe, dispense and administer high-risk medicines safely</t>
  </si>
  <si>
    <t>Click here to navigate to the list of evidence for Action 4.15</t>
  </si>
  <si>
    <t>Comprehensive Care Standard</t>
  </si>
  <si>
    <t>Clinical governance and quality improvement to support comprehensive care</t>
  </si>
  <si>
    <t>Clinicians use the safety and quality systems from the Clinical Governance Standard when:
a. Implementing policies and procedures for comprehensive care
b. Managing risks associated with comprehensive care
c. Identifying training requirements to deliver comprehensive care</t>
  </si>
  <si>
    <t>Click here to navigate to the list of evidence for Action 5.1</t>
  </si>
  <si>
    <t>The health service organisation applies the quality improvement system from the Clinical Governance Standard when:
a. Monitoring the delivery of comprehensive care
b. Implementing strategies to improve the outcomes from comprehensive care and associated processes
c. Reporting on delivery of comprehensive care</t>
  </si>
  <si>
    <t>Click here to navigate to the list of evidence for Action 5.2</t>
  </si>
  <si>
    <t>Clinicians use organisational processes from the Partnering with Consumers Standard when providing comprehensive care to:
a. Actively involve patients in their own care
b. Meet the patient’s information needs
c. Share decision-making</t>
  </si>
  <si>
    <t>Click here to navigate to the list of evidence for Action 5.3</t>
  </si>
  <si>
    <t>Designing systems to deliver comprehensive care</t>
  </si>
  <si>
    <t>The health service organisation has systems for comprehensive care that:
a. Support clinicians to develop, document and communicate comprehensive plans for patients’ care and treatment
b. Provide care to patients in the setting that best meets their clinical needs
c. Ensure timely referral of patients with specialist healthcare needs to relevant services
d. Identify, at all times, the clinician with overall accountability for a patient’s care</t>
  </si>
  <si>
    <t>Click here to navigate to the list of evidence for Action 5.4</t>
  </si>
  <si>
    <t>Collaboration and teamwork</t>
  </si>
  <si>
    <t>The health service organisation has processes to:
a. Support multidisciplinary collaboration and teamwork
b. Define the roles and responsibilities of each clinician working in a team</t>
  </si>
  <si>
    <t>Click here to navigate to the list of evidence for Action 5.5</t>
  </si>
  <si>
    <t>Clinicians work collaboratively to plan and deliver comprehensive care</t>
  </si>
  <si>
    <t>Click here to navigate to the list of evidence for Action 5.6</t>
  </si>
  <si>
    <t>Developing the comprehensive care plan</t>
  </si>
  <si>
    <t>Planning for comprehensive care</t>
  </si>
  <si>
    <t>The health service organisation has processes relevant to the patients using the service and the services provided:
a. For integrated and timely screening and assessment
b. That identify the risks of harm in the ‘Minimising patient harm’ criterion</t>
  </si>
  <si>
    <t>Click here to navigate to the list of evidence for Action 5.7</t>
  </si>
  <si>
    <t>The health service organisation has processes to routinely ask patients if they identify as being of Aboriginal and/or Torres Strait Islander origin, and to record this information in administrative and clinical information systems</t>
  </si>
  <si>
    <t>Click here to navigate to the list of evidence for Action 5.8</t>
  </si>
  <si>
    <t>Patients are supported to document clear advance care plans</t>
  </si>
  <si>
    <t>Click here to navigate to the list of evidence for Action 5.9</t>
  </si>
  <si>
    <t>Screening of risk</t>
  </si>
  <si>
    <t>Clinicians use relevant screening processes:
a. On presentation, during clinical examination and history taking, and when required during care
b. To identify cognitive, behavioural, mental and physical conditions, issues, and risks of harm
c. To identify social and other circumstances that may compound these risks</t>
  </si>
  <si>
    <t>Click here to navigate to the list of evidence for Action 5.10</t>
  </si>
  <si>
    <t>Clinical assessment</t>
  </si>
  <si>
    <t>Clinicians comprehensively assess the conditions and risks identified through the screening process</t>
  </si>
  <si>
    <t>Click here to navigate to the list of evidence for Action 5.11</t>
  </si>
  <si>
    <t>Clinicians document the findings of the screening and clinical assessment processes, including any relevant alerts, in the healthcare record</t>
  </si>
  <si>
    <t>Click here to navigate to the list of evidence for Action 5.12</t>
  </si>
  <si>
    <t>Clinicians use processes for shared decision making to develop and document a comprehensive and individualised plan that:
a. Addresses the significance and complexity of the patient’s health issues and risks of harm
b. Identifies agreed goals and actions for the patient’s treatment and care
c. Identifies the support people a patient wants involved in communications and decision-making about their care
d. Commences discharge planning at the beginning of the episode of care
e. Includes a plan for referral to follow-up services, if appropriate and available
f. Is consistent with best practice and evidence</t>
  </si>
  <si>
    <t>Click here to navigate to the list of evidence for Action 5.13</t>
  </si>
  <si>
    <t>Delivering comprehensive care</t>
  </si>
  <si>
    <t>Using the comprehensive care plan</t>
  </si>
  <si>
    <t>The workforce, patients, carers and families work in partnership to:
a. Use the comprehensive care plan to deliver care
b. Monitor the effectiveness of the comprehensive care plan in meeting the goals of care
c. Review and update the comprehensive care plan if it is not effective
d. Reassess the patient’s needs if changes in diagnosis, behaviour, cognition, or mental or physical condition occur</t>
  </si>
  <si>
    <t>Click here to navigate to the list of evidence for Action 5.14</t>
  </si>
  <si>
    <t>Comprehensive care at the end of life</t>
  </si>
  <si>
    <t>Click here to navigate to the list of evidence for Action 5.15</t>
  </si>
  <si>
    <t>The health service organisation providing end-of-life care has processes to provide clinicians with access to specialist palliative care advice</t>
  </si>
  <si>
    <t>Click here to navigate to the list of evidence for Action 5.16</t>
  </si>
  <si>
    <t>The health service organisation has processes to ensure that current advance care plans:
a. Can be received from patients
b. Are documented in the patient’s healthcare record</t>
  </si>
  <si>
    <t>Click here to navigate to the list of evidence for Action 5.17</t>
  </si>
  <si>
    <t>The health service organisation provides access to supervision and support for the workforce providing end-of-life care</t>
  </si>
  <si>
    <t>Click here to navigate to the list of evidence for Action 5.18</t>
  </si>
  <si>
    <t>The health service organisation has processes for routinely reviewing the safety and quality of end-of-life care that is provided against the planned goals of care</t>
  </si>
  <si>
    <t>Click here to navigate to the list of evidence for Action 5.19</t>
  </si>
  <si>
    <t>Clinicians support patients, carers and families to make shared decisions about end-of-life care in accordance with the National Consensus Statement: Essential elements for safe and high-quality end-of-life care</t>
  </si>
  <si>
    <t>Click here to navigate to the list of evidence for Action 5.20</t>
  </si>
  <si>
    <t>Minimising patient harm</t>
  </si>
  <si>
    <t>Preventing and managing pressure injuries</t>
  </si>
  <si>
    <t>The health service organisation providing services to patients at risk of pressure injuries has systems for pressure injury prevention and wound management that are consistent with best-practice guidelines</t>
  </si>
  <si>
    <t>Click here to navigate to the list of evidence for Action 5.21</t>
  </si>
  <si>
    <t>Clinicians providing care to patients at risk of developing, or with, a pressure injury conduct comprehensive skin inspections in accordance with best-practice time frames and frequency</t>
  </si>
  <si>
    <t>Click here to navigate to the list of evidence for Action 5.22</t>
  </si>
  <si>
    <t>The health service organisation providing services to patients at risk of pressure injuries ensures that:
a. Patients, carers and families are provided with information about preventing pressure injuries
b. Equipment, devices and products are used in line with best-practice guidelines to prevent and effectively manage pressure injuries</t>
  </si>
  <si>
    <t>Click here to navigate to the list of evidence for Action 5.23</t>
  </si>
  <si>
    <t>Preventing falls and harm from falls</t>
  </si>
  <si>
    <t>The health service organisation providing services to patients at risk of falls has systems that are consistent with best-practice guidelines for:
a. Falls prevention
b. Minimising harm from falls
c. Post-fall management</t>
  </si>
  <si>
    <t>Click here to navigate to the list of evidence for Action 5.24</t>
  </si>
  <si>
    <t>The health service organisation providing services to patients at risk of falls ensures that equipment, devices and tools are available to promote safe mobility and manage the risks of falls</t>
  </si>
  <si>
    <t>Click here to navigate to the list of evidence for Action 5.25</t>
  </si>
  <si>
    <t>Clinicians providing care to patients at risk of falls provide patients, carers and families with information about reducing falls risks and falls prevention strategies</t>
  </si>
  <si>
    <t>Click here to navigate to the list of evidence for Action 5.26</t>
  </si>
  <si>
    <t>Nutrition and hydration</t>
  </si>
  <si>
    <t>The health service organisation that admits patients overnight has systems for the preparation and distribution of food and fluids that include nutrition care plans based on current evidence and best practice</t>
  </si>
  <si>
    <t>Click here to navigate to the list of evidence for Action 5.27</t>
  </si>
  <si>
    <t>The workforce uses the systems for preparation and distribution of food and fluids to:
a. Meet patients’ nutritional needs and requirements
b. Monitor the nutritional care of patients at risk
c. Identify, and provide access to, nutritional support for patients who cannot meet their nutritional requirements with food alone
d. Support patients who require assistance with eating and drinking</t>
  </si>
  <si>
    <t>Click here to navigate to the list of evidence for Action 5.28</t>
  </si>
  <si>
    <t>Preventing delirium and managing cognitive impairment</t>
  </si>
  <si>
    <t>The health service organisation providing services to patients who have cognitive impairment or are at risk of developing delirium has a system for caring for patients with cognitive impairment to:
a. Incorporate best-practice strategies for early recognition, prevention, treatment and management of cognitive impairment in the care plan, including the Delirium Clinical Care Standard, where relevant
b. Manage the use of antipsychotics and other psychoactive medicines, in accordance with best practice and legislation</t>
  </si>
  <si>
    <t>Click here to navigate to the list of evidence for Action 5.29</t>
  </si>
  <si>
    <t>Clinicians providing care to patients who have cognitive impairment or are at risk of developing delirium use the system for caring for patients with cognitive impairment to:
a. Recognise, prevent, treat and manage cognitive impairment
b. Collaborate with patients, carers and families to understand the patient and implement individualised strategies that minimise any anxiety or distress while they are receiving care</t>
  </si>
  <si>
    <t>Click here to navigate to the list of evidence for Action 5.30</t>
  </si>
  <si>
    <t>Predicting, preventing and managing self-harm and suicide</t>
  </si>
  <si>
    <t>The health service organisation has systems to support collaboration with patients, carers and families to:
a. Identify when a patient is at risk of self-harm
b. Identify when a patient is at risk of suicide
c. Safely and effectively respond to patients who are distressed, have thoughts of self-harm or suicide, or have self-harmed</t>
  </si>
  <si>
    <t>Click here to navigate to the list of evidence for Action 5.31</t>
  </si>
  <si>
    <t>The health service organisation ensures that follow-up arrangements are developed, communicated and implemented for people who have harmed themselves or reported suicidal thoughts</t>
  </si>
  <si>
    <t>Click here to navigate to the list of evidence for Action 5.32</t>
  </si>
  <si>
    <t>Predicting, preventing and managing aggression and violence</t>
  </si>
  <si>
    <t>The health service organisation has processes to identify and mitigate situations that may precipitate aggression</t>
  </si>
  <si>
    <t>Click here to navigate to the list of evidence for Action 5.33</t>
  </si>
  <si>
    <t>The health service organisation has processes to support collaboration with patients, carers and families to:
a. Identify patients at risk of becoming aggressive or violent
b. Implement de-escalation strategies
c. Safely manage aggression, and minimise harm to patients, carers, families and the workforce</t>
  </si>
  <si>
    <t>Click here to navigate to the list of evidence for Action 5.34</t>
  </si>
  <si>
    <t>Minimising restrictive practices: restraint</t>
  </si>
  <si>
    <t>Where restraint is clinically necessary to prevent harm, the health service organisation has systems that:
a. Minimise and, where possible, eliminate the use of restraint
b. Govern the use of restraint in accordance with legislation
c. Report use of restraint to the governing body</t>
  </si>
  <si>
    <t>Click here to navigate to the list of evidence for Action 5.35</t>
  </si>
  <si>
    <t>Minimising restrictive practices: seclusion</t>
  </si>
  <si>
    <t>Where seclusion is clinically necessary to prevent harm and is permitted under legislation, the health service organisation has systems that:
a. Minimise and, where possible, eliminate the use of seclusion
b. Govern the use of seclusion in accordance with legislation
c. Report use of seclusion to the governing body</t>
  </si>
  <si>
    <t>Click here to navigate to the list of evidence for Action 5.36</t>
  </si>
  <si>
    <t>Communicating for Safety Standard</t>
  </si>
  <si>
    <t>Clinical governance and quality improvement to support effective communication</t>
  </si>
  <si>
    <t>Clinicians use the safety and quality systems from the Clinical Governance Standard when:
a. Implementing policies and procedures to support effective clinical communication
b. Managing risks associated with clinical communication
c. Identifying training requirements for effective and coordinated clinical communication</t>
  </si>
  <si>
    <t>Click here to navigate to the list of evidence for Action 6.1</t>
  </si>
  <si>
    <t>The health service organisation applies the quality improvement system from the Clinical Governance Standard when:
a. Monitoring the effectiveness of clinical communication and associated processes
b. Implementing strategies to improve clinical communication and associated processes
c. Reporting on the effectiveness and outcomes of clinical communication processes</t>
  </si>
  <si>
    <t>Click here to navigate to the list of evidence for Action 6.2</t>
  </si>
  <si>
    <t>Clinicians use organisational processes from the Partnering with Consumers Standard to effectively communicate with patients, carers and families during high-risk situations to:
a. Actively involve patients in their own care
b. Meet the patient’s information needs
c. Share decision-making</t>
  </si>
  <si>
    <t>Click here to navigate to the list of evidence for Action 6.3</t>
  </si>
  <si>
    <t>Organisational processes to support effective communication</t>
  </si>
  <si>
    <t>The health service organisation has clinical communications processes to support effective communication when:
a. Identification and procedure matching should occur
b. All or part of a patient’s care is transferred within the organisation, between multidisciplinary teams, between clinicians or between organisations; and on discharge
c. Critical information about a patient’s care, including information on risks, emerges or changes</t>
  </si>
  <si>
    <t>Click here to navigate to the list of evidence for Action 6.4</t>
  </si>
  <si>
    <t>Correct identification and procedure matching</t>
  </si>
  <si>
    <t>The health service organisation:
a. Defines approved identifiers for patients according to best-practice guidelines
b. Requires at least three approved identifiers on registration and admission; when care, medication, therapy and other services are provided; and when clinical handover, transfer or discharge documentation is generated</t>
  </si>
  <si>
    <t>Click here to navigate to the list of evidence for Action 6.5</t>
  </si>
  <si>
    <t>The health service organisation specifies the:
a. Processes to correctly match patients to their care
b. Information that should be documented about the process of correctly matching patients to their intended care</t>
  </si>
  <si>
    <t>Click here to navigate to the list of evidence for Action 6.6</t>
  </si>
  <si>
    <t>Communication at clinical handover</t>
  </si>
  <si>
    <t>Clinical handover</t>
  </si>
  <si>
    <t>Click here to navigate to the list of evidence for Action 6.7</t>
  </si>
  <si>
    <t>Clinicians use structured clinical handover processes that include:
a. Preparing and scheduling clinical handover
b. Having the relevant information at clinical handover
c. Organising relevant clinicians and others to participate in clinical handover
d. Being aware of the patient’s goals and preferences
e. Supporting patients, carers and families to be involved in clinical handover, in accordance with the wishes of the patient
f. Ensuring that clinical handover results in the transfer of responsibility and accountability for care</t>
  </si>
  <si>
    <t>Click here to navigate to the list of evidence for Action 6.8</t>
  </si>
  <si>
    <t>Communication of critical information</t>
  </si>
  <si>
    <t>Communicating critical information</t>
  </si>
  <si>
    <t>Clinicians and multidisciplinary teams use clinical communication processes to effectively communicate critical information, alerts and risks, in a timely way, when they emerge or change to:
a. Clinicians who can make decisions about care
b. Patients, carers and families, in accordance with the wishes of the patient</t>
  </si>
  <si>
    <t>Click here to navigate to the list of evidence for Action 6.9</t>
  </si>
  <si>
    <t>The health service organisation ensures that there are communication processes for patients, carers and families to directly communicate critical information and risks about care to clinicians</t>
  </si>
  <si>
    <t>Click here to navigate to the list of evidence for Action 6.10</t>
  </si>
  <si>
    <t>Documentation of information</t>
  </si>
  <si>
    <t>The health service organisation has processes to contemporaneously document information in the healthcare record, including:
a. Critical information, alerts and risks
b. Reassessment processes and outcomes
c. Changes to the care plan</t>
  </si>
  <si>
    <t>Click here to navigate to the list of evidence for Action 6.11</t>
  </si>
  <si>
    <t>Blood Management Standard</t>
  </si>
  <si>
    <t>Clinical governance and quality improvement to support blood management</t>
  </si>
  <si>
    <t>Clinicians use the safety and quality systems from the Clinical Governance Standard when:
a. Implementing policies and procedures for blood management
b. Managing risks associated with blood management
c. Identifying training requirements for blood management</t>
  </si>
  <si>
    <t>Click here to navigate to the list of evidence for Action 7.1</t>
  </si>
  <si>
    <t>The health service organisation applies the quality improvement system from the Clinical Governance Standard when:
a. Monitoring the performance of the blood management system
b. Implementing strategies to improve blood management and associated processes
c. Reporting on the outcomes of blood management</t>
  </si>
  <si>
    <t>Click here to navigate to the list of evidence for Action 7.2</t>
  </si>
  <si>
    <t>Clinicians use organisational processes from the Partnering with Consumers Standard when providing safe blood management to:
a. Actively involve patients in their own care
b. Meet the patient’s information needs
c. Share decision-making</t>
  </si>
  <si>
    <t>Click here to navigate to the list of evidence for Action 7.3</t>
  </si>
  <si>
    <t>Prescribing and clinical use of blood and blood products</t>
  </si>
  <si>
    <t>Optimising and conserving patients’ own blood</t>
  </si>
  <si>
    <t>Clinicians use the blood and blood products processes to manage the need for, and minimise the inappropriate use of, blood and blood products by:
a. Optimising patients’ own red cell mass, haemoglobin and iron stores
b. Identifying and managing patients with, or at risk of, bleeding
c. Determining the clinical need for blood and blood products, and related risks</t>
  </si>
  <si>
    <t>Click here to navigate to the list of evidence for Action 7.4</t>
  </si>
  <si>
    <t>Documenting</t>
  </si>
  <si>
    <t>Clinicians document decisions relating to blood management, transfusion history and transfusion details in the healthcare record</t>
  </si>
  <si>
    <t>Click here to navigate to the list of evidence for Action 7.5</t>
  </si>
  <si>
    <t>Prescribing and administering blood and blood products</t>
  </si>
  <si>
    <t>The health service organisation supports clinicians to prescribe and administer blood and blood products appropriately, in accordance with national guidelines and national criteria</t>
  </si>
  <si>
    <t>Click here to navigate to the list of evidence for Action 7.6</t>
  </si>
  <si>
    <t>Reporting adverse events</t>
  </si>
  <si>
    <t>Click here to navigate to the list of evidence for Action 7.7</t>
  </si>
  <si>
    <t>The health service organisation participates in haemovigilance activities, in accordance with the national framework</t>
  </si>
  <si>
    <t>Click here to navigate to the list of evidence for Action 7.8</t>
  </si>
  <si>
    <t>Managing the availability and safety of blood and blood products</t>
  </si>
  <si>
    <t>Storing, distributing and tracing blood and blood products</t>
  </si>
  <si>
    <t>The health service organisation has processes:
a. That comply with manufacturers’ directions, legislation, and relevant jurisdictional requirements to store, distribute and handle blood and blood products safely and securely
b. To trace blood and blood products from entry into the organisation to transfusion, discard or transfer</t>
  </si>
  <si>
    <t>Click here to navigate to the list of evidence for Action 7.9</t>
  </si>
  <si>
    <t>Availability of blood</t>
  </si>
  <si>
    <t>The health service organisation has processes to:
a. Manage the availability of blood and blood products to meet clinical need
b. Eliminate avoidable wastage
c. Respond in times of shortage</t>
  </si>
  <si>
    <t>Click here to navigate to the list of evidence for Action 7.10</t>
  </si>
  <si>
    <t>Recognising and Responding to Acute Deterioration Standard</t>
  </si>
  <si>
    <t>Clinical governance and quality improvement to support recognition and response systems</t>
  </si>
  <si>
    <t>Clinicians use the safety and quality systems from the Clinical Governance Standard when:
a. Implementing policies and procedures for recognising and responding to acute deterioration
b. Managing risks associated with recognising and responding to acute deterioration
c. Identifying training requirements for recognising and responding to acute deterioration</t>
  </si>
  <si>
    <t>Click here to navigate to the list of evidence for Action 8.1</t>
  </si>
  <si>
    <t>The health service organisation applies the quality improvement system from the Clinical Governance Standard when:
a. Monitoring recognition and response systems
b. Implementing strategies to improve recognition and response systems
c. Reporting on effectiveness and outcomes of recognition and response systems</t>
  </si>
  <si>
    <t>Click here to navigate to the list of evidence for Action 8.2</t>
  </si>
  <si>
    <t>Clinicians use organisational processes from the Partnering with Consumers Standard when recognising and responding to acute deterioration to:
a. Actively involve patients in their own care
b. Meet the patient’s information needs
c. Share decision-making</t>
  </si>
  <si>
    <t>Click here to navigate to the list of evidence for Action 8.3</t>
  </si>
  <si>
    <t>Detecting and recognising acute deterioration, and escalating care</t>
  </si>
  <si>
    <t>Recognising acute deterioration</t>
  </si>
  <si>
    <t>The health service organisation has processes for clinicians to detect acute physiological deterioration that require clinicians to:
a. Document individualised vital sign monitoring plans
b. Monitor patients as required by their individualised monitoring plan
c. Graphically document and track changes in agreed observations to detect acute deterioration over time, as appropriate for the patient</t>
  </si>
  <si>
    <t>Click here to navigate to the list of evidence for Action 8.4</t>
  </si>
  <si>
    <t>Click here to navigate to the list of evidence for Action 8.5</t>
  </si>
  <si>
    <t>Escalating care</t>
  </si>
  <si>
    <t>The health service organisation has protocols that specify criteria for escalating care, including:
a. Agreed vital sign parameters and other indicators of physiological deterioration
b. Agreed indicators of deterioration in mental state
c. Agreed parameters and other indicators for calling emergency assistance
d. Patient pain or distress that is not able to be managed using available treatment
e. Worry or concern in members of the workforce, patients, carers and families about acute deterioration</t>
  </si>
  <si>
    <t>Click here to navigate to the list of evidence for Action 8.6</t>
  </si>
  <si>
    <t>The health service organisation has processes for patients, carers or families to directly escalate care</t>
  </si>
  <si>
    <t>Click here to navigate to the list of evidence for Action 8.7</t>
  </si>
  <si>
    <t>The health service organisation provides the workforce with mechanisms to escalate care and call for emergency assistance</t>
  </si>
  <si>
    <t>Click here to navigate to the list of evidence for Action 8.8</t>
  </si>
  <si>
    <t>The workforce uses the recognition and response systems to escalate care</t>
  </si>
  <si>
    <t>Click here to navigate to the list of evidence for Action 8.9</t>
  </si>
  <si>
    <t>Responding to acute deterioration</t>
  </si>
  <si>
    <t>Responding to deterioration</t>
  </si>
  <si>
    <t>The health service organisation has processes that support timely response by clinicians with the skills required to manage episodes of acute deterioration</t>
  </si>
  <si>
    <t>Click here to navigate to the list of evidence for Action 8.10</t>
  </si>
  <si>
    <t>The health service organisation has processes to ensure rapid access at all times to at least one clinician, either on site or in close proximity, who can deliver advanced life support</t>
  </si>
  <si>
    <t>Click here to navigate to the list of evidence for Action 8.11</t>
  </si>
  <si>
    <t>The health service organisation has processes to ensure rapid referral to mental health services to meet the needs of patients whose mental state has acutely deteriorated</t>
  </si>
  <si>
    <t>Click here to navigate to the list of evidence for Action 8.12</t>
  </si>
  <si>
    <t>The health service organisation has processes for rapid referral to services that can provide definitive management of acute physical deterioration</t>
  </si>
  <si>
    <t>Click here to navigate to the list of evidence for Action 8.13</t>
  </si>
  <si>
    <t>Met</t>
  </si>
  <si>
    <t>Not met</t>
  </si>
  <si>
    <t>Not applicable</t>
  </si>
  <si>
    <t>High</t>
  </si>
  <si>
    <t>Medium</t>
  </si>
  <si>
    <t>Low</t>
  </si>
  <si>
    <t>Health service organisation:</t>
  </si>
  <si>
    <t>Action</t>
  </si>
  <si>
    <t>% complete</t>
  </si>
  <si>
    <t>Number of actions updated against the number of actions in the NSQHS Standards:</t>
  </si>
  <si>
    <t>No. of actions</t>
  </si>
  <si>
    <t>Actions updated</t>
  </si>
  <si>
    <t>%</t>
  </si>
  <si>
    <t>Total</t>
  </si>
  <si>
    <t>Summary based on the number of actions updated:</t>
  </si>
  <si>
    <t># met</t>
  </si>
  <si>
    <t># not met</t>
  </si>
  <si>
    <t># n/a</t>
  </si>
  <si>
    <t>% met</t>
  </si>
  <si>
    <t>% not met</t>
  </si>
  <si>
    <t>% n/a</t>
  </si>
  <si>
    <t>No. of actions met</t>
  </si>
  <si>
    <t>No. of actions not met</t>
  </si>
  <si>
    <t>No. of not applicable actions</t>
  </si>
  <si>
    <t>Total no. of actions</t>
  </si>
  <si>
    <t>Worksheet</t>
  </si>
  <si>
    <t>Action Value</t>
  </si>
  <si>
    <t>Rating</t>
  </si>
  <si>
    <t>Rating value</t>
  </si>
  <si>
    <t>Percent</t>
  </si>
  <si>
    <t>Percent value</t>
  </si>
  <si>
    <t>Clinical governance standard</t>
  </si>
  <si>
    <t>Governance</t>
  </si>
  <si>
    <t>A1.01</t>
  </si>
  <si>
    <t>R1.01</t>
  </si>
  <si>
    <t>P1.01</t>
  </si>
  <si>
    <t>A1.02</t>
  </si>
  <si>
    <t>R1.02</t>
  </si>
  <si>
    <t>P1.02</t>
  </si>
  <si>
    <t>A1.03</t>
  </si>
  <si>
    <t>R1.03</t>
  </si>
  <si>
    <t>P1.03</t>
  </si>
  <si>
    <t>A1.04</t>
  </si>
  <si>
    <t>R1.04</t>
  </si>
  <si>
    <t>P1.04</t>
  </si>
  <si>
    <t>A1.05</t>
  </si>
  <si>
    <t>R1.05</t>
  </si>
  <si>
    <t>P1.05</t>
  </si>
  <si>
    <t>A1.06</t>
  </si>
  <si>
    <t>R1.06</t>
  </si>
  <si>
    <t>P1.06</t>
  </si>
  <si>
    <t>A1.07</t>
  </si>
  <si>
    <t>R1.07</t>
  </si>
  <si>
    <t>P1.07</t>
  </si>
  <si>
    <t>A1.08</t>
  </si>
  <si>
    <t>R1.08</t>
  </si>
  <si>
    <t>P1.08</t>
  </si>
  <si>
    <t>A1.09</t>
  </si>
  <si>
    <t>R1.09</t>
  </si>
  <si>
    <t>P1.09</t>
  </si>
  <si>
    <t>A1.10</t>
  </si>
  <si>
    <t>R1.10</t>
  </si>
  <si>
    <t>P1.10</t>
  </si>
  <si>
    <t>A1.11</t>
  </si>
  <si>
    <t>R1.11</t>
  </si>
  <si>
    <t>P1.11</t>
  </si>
  <si>
    <t>A1.12</t>
  </si>
  <si>
    <t>R1.12</t>
  </si>
  <si>
    <t>P1.12</t>
  </si>
  <si>
    <t>A1.13</t>
  </si>
  <si>
    <t>R1.13</t>
  </si>
  <si>
    <t>P1.13</t>
  </si>
  <si>
    <t>A1.14</t>
  </si>
  <si>
    <t>R1.14</t>
  </si>
  <si>
    <t>P1.14</t>
  </si>
  <si>
    <t>A1.15</t>
  </si>
  <si>
    <t>R1.15</t>
  </si>
  <si>
    <t>P1.15</t>
  </si>
  <si>
    <t>A1.16</t>
  </si>
  <si>
    <t>R1.16</t>
  </si>
  <si>
    <t>P1.16</t>
  </si>
  <si>
    <t>A1.17</t>
  </si>
  <si>
    <t>R1.17</t>
  </si>
  <si>
    <t>P1.17</t>
  </si>
  <si>
    <t>A1.18</t>
  </si>
  <si>
    <t>R1.18</t>
  </si>
  <si>
    <t>P1.18</t>
  </si>
  <si>
    <t>A1.19</t>
  </si>
  <si>
    <t>R1.19</t>
  </si>
  <si>
    <t>P1.19</t>
  </si>
  <si>
    <t>A1.20</t>
  </si>
  <si>
    <t>R1.20</t>
  </si>
  <si>
    <t>P1.20</t>
  </si>
  <si>
    <t>A1.21</t>
  </si>
  <si>
    <t>R1.21</t>
  </si>
  <si>
    <t>P1.21</t>
  </si>
  <si>
    <t>A1.22</t>
  </si>
  <si>
    <t>R1.22</t>
  </si>
  <si>
    <t>P1.22</t>
  </si>
  <si>
    <t>A1.23</t>
  </si>
  <si>
    <t>R1.23</t>
  </si>
  <si>
    <t>P1.23</t>
  </si>
  <si>
    <t>A1.24</t>
  </si>
  <si>
    <t>R1.24</t>
  </si>
  <si>
    <t>P1.24</t>
  </si>
  <si>
    <t>A1.25</t>
  </si>
  <si>
    <t>R1.25</t>
  </si>
  <si>
    <t>P1.25</t>
  </si>
  <si>
    <t>A1.26</t>
  </si>
  <si>
    <t>R1.26</t>
  </si>
  <si>
    <t>P1.26</t>
  </si>
  <si>
    <t>A1.27</t>
  </si>
  <si>
    <t>R1.27</t>
  </si>
  <si>
    <t>P1.27</t>
  </si>
  <si>
    <t>A1.28</t>
  </si>
  <si>
    <t>R1.28</t>
  </si>
  <si>
    <t>P1.28</t>
  </si>
  <si>
    <t>A1.29</t>
  </si>
  <si>
    <t>R1.29</t>
  </si>
  <si>
    <t>P1.29</t>
  </si>
  <si>
    <t>A1.30</t>
  </si>
  <si>
    <t>R1.30</t>
  </si>
  <si>
    <t>P1.30</t>
  </si>
  <si>
    <t>A1.31</t>
  </si>
  <si>
    <t>R1.31</t>
  </si>
  <si>
    <t>P1.31</t>
  </si>
  <si>
    <t>A1.32</t>
  </si>
  <si>
    <t>R1.32</t>
  </si>
  <si>
    <t>P1.32</t>
  </si>
  <si>
    <t>A1.33</t>
  </si>
  <si>
    <t>R1.33</t>
  </si>
  <si>
    <t>P1.33</t>
  </si>
  <si>
    <t>Partnering with consumers standard</t>
  </si>
  <si>
    <t>Partnering</t>
  </si>
  <si>
    <t>A2.01</t>
  </si>
  <si>
    <t>R2.01</t>
  </si>
  <si>
    <t>P2.01</t>
  </si>
  <si>
    <t>A2.02</t>
  </si>
  <si>
    <t>R2.02</t>
  </si>
  <si>
    <t>P2.02</t>
  </si>
  <si>
    <t>A2.03</t>
  </si>
  <si>
    <t>R2.03</t>
  </si>
  <si>
    <t>P2.03</t>
  </si>
  <si>
    <t>A2.04</t>
  </si>
  <si>
    <t>R2.04</t>
  </si>
  <si>
    <t>P2.04</t>
  </si>
  <si>
    <t>A2.05</t>
  </si>
  <si>
    <t>R2.05</t>
  </si>
  <si>
    <t>P2.05</t>
  </si>
  <si>
    <t>A2.06</t>
  </si>
  <si>
    <t>R2.06</t>
  </si>
  <si>
    <t>P2.06</t>
  </si>
  <si>
    <t>A2.07</t>
  </si>
  <si>
    <t>R2.07</t>
  </si>
  <si>
    <t>P2.07</t>
  </si>
  <si>
    <t>A2.08</t>
  </si>
  <si>
    <t>R2.08</t>
  </si>
  <si>
    <t>P2.08</t>
  </si>
  <si>
    <t>A2.09</t>
  </si>
  <si>
    <t>R2.09</t>
  </si>
  <si>
    <t>P2.09</t>
  </si>
  <si>
    <t>A2.10</t>
  </si>
  <si>
    <t>R2.10</t>
  </si>
  <si>
    <t>P2.10</t>
  </si>
  <si>
    <t>A2.11</t>
  </si>
  <si>
    <t>R2.11</t>
  </si>
  <si>
    <t>P2.11</t>
  </si>
  <si>
    <t>A2.12</t>
  </si>
  <si>
    <t>R2.12</t>
  </si>
  <si>
    <t>P2.12</t>
  </si>
  <si>
    <t>A2.13</t>
  </si>
  <si>
    <t>R2.13</t>
  </si>
  <si>
    <t>P2.13</t>
  </si>
  <si>
    <t>A2.14</t>
  </si>
  <si>
    <t>R2.14</t>
  </si>
  <si>
    <t>P2.14</t>
  </si>
  <si>
    <t>A3.01</t>
  </si>
  <si>
    <t>R3.01</t>
  </si>
  <si>
    <t>P3.01</t>
  </si>
  <si>
    <t>A3.02</t>
  </si>
  <si>
    <t>R3.02</t>
  </si>
  <si>
    <t>P3.02</t>
  </si>
  <si>
    <t>A3.03</t>
  </si>
  <si>
    <t>R3.03</t>
  </si>
  <si>
    <t>P3.03</t>
  </si>
  <si>
    <t>A3.04</t>
  </si>
  <si>
    <t>R3.04</t>
  </si>
  <si>
    <t>P3.04</t>
  </si>
  <si>
    <t>A3.05</t>
  </si>
  <si>
    <t>R3.05</t>
  </si>
  <si>
    <t>P3.05</t>
  </si>
  <si>
    <t>A3.06</t>
  </si>
  <si>
    <t>R3.06</t>
  </si>
  <si>
    <t>P3.06</t>
  </si>
  <si>
    <t>A3.07</t>
  </si>
  <si>
    <t>R3.07</t>
  </si>
  <si>
    <t>P3.07</t>
  </si>
  <si>
    <t>A3.08</t>
  </si>
  <si>
    <t>R3.08</t>
  </si>
  <si>
    <t>P3.08</t>
  </si>
  <si>
    <t>A3.09</t>
  </si>
  <si>
    <t>R3.09</t>
  </si>
  <si>
    <t>P3.09</t>
  </si>
  <si>
    <t>A3.10</t>
  </si>
  <si>
    <t>R3.10</t>
  </si>
  <si>
    <t>P3.10</t>
  </si>
  <si>
    <t>A3.11</t>
  </si>
  <si>
    <t>R3.11</t>
  </si>
  <si>
    <t>P3.11</t>
  </si>
  <si>
    <t>A3.12</t>
  </si>
  <si>
    <t>R3.12</t>
  </si>
  <si>
    <t>P3.12</t>
  </si>
  <si>
    <t>A3.13</t>
  </si>
  <si>
    <t>R3.13</t>
  </si>
  <si>
    <t>P3.13</t>
  </si>
  <si>
    <t>A3.14</t>
  </si>
  <si>
    <t>R3.14</t>
  </si>
  <si>
    <t>P3.14</t>
  </si>
  <si>
    <t>A3.15</t>
  </si>
  <si>
    <t>R3.15</t>
  </si>
  <si>
    <t>P3.15</t>
  </si>
  <si>
    <t>A3.16</t>
  </si>
  <si>
    <t>R3.16</t>
  </si>
  <si>
    <t>P3.16</t>
  </si>
  <si>
    <t>Medication safety standard</t>
  </si>
  <si>
    <t>MedSafety</t>
  </si>
  <si>
    <t>A4.01</t>
  </si>
  <si>
    <t>R4.01</t>
  </si>
  <si>
    <t>P4.01</t>
  </si>
  <si>
    <t>A4.02</t>
  </si>
  <si>
    <t>R4.02</t>
  </si>
  <si>
    <t>P4.02</t>
  </si>
  <si>
    <t>A4.03</t>
  </si>
  <si>
    <t>R4.03</t>
  </si>
  <si>
    <t>P4.03</t>
  </si>
  <si>
    <t>A4.04</t>
  </si>
  <si>
    <t>R4.04</t>
  </si>
  <si>
    <t>P4.04</t>
  </si>
  <si>
    <t>A4.05</t>
  </si>
  <si>
    <t>R4.05</t>
  </si>
  <si>
    <t>P4.05</t>
  </si>
  <si>
    <t>A4.06</t>
  </si>
  <si>
    <t>R4.06</t>
  </si>
  <si>
    <t>P4.06</t>
  </si>
  <si>
    <t>A4.07</t>
  </si>
  <si>
    <t>R4.07</t>
  </si>
  <si>
    <t>P4.07</t>
  </si>
  <si>
    <t>A4.08</t>
  </si>
  <si>
    <t>R4.08</t>
  </si>
  <si>
    <t>P4.08</t>
  </si>
  <si>
    <t>A4.09</t>
  </si>
  <si>
    <t>R4.09</t>
  </si>
  <si>
    <t>P4.09</t>
  </si>
  <si>
    <t>A4.10</t>
  </si>
  <si>
    <t>R4.10</t>
  </si>
  <si>
    <t>P4.10</t>
  </si>
  <si>
    <t>A4.11</t>
  </si>
  <si>
    <t>R4.11</t>
  </si>
  <si>
    <t>P4.11</t>
  </si>
  <si>
    <t>A4.12</t>
  </si>
  <si>
    <t>R4.12</t>
  </si>
  <si>
    <t>P4.12</t>
  </si>
  <si>
    <t>A4.13</t>
  </si>
  <si>
    <t>R4.13</t>
  </si>
  <si>
    <t>P4.13</t>
  </si>
  <si>
    <t>A4.14</t>
  </si>
  <si>
    <t>R4.14</t>
  </si>
  <si>
    <t>P4.14</t>
  </si>
  <si>
    <t>A4.15</t>
  </si>
  <si>
    <t>R4.15</t>
  </si>
  <si>
    <t>P4.15</t>
  </si>
  <si>
    <t>Comprehensive care standard</t>
  </si>
  <si>
    <t>CompCare</t>
  </si>
  <si>
    <t>A5.01</t>
  </si>
  <si>
    <t>R5.01</t>
  </si>
  <si>
    <t>P5.01</t>
  </si>
  <si>
    <t>A5.02</t>
  </si>
  <si>
    <t>R5.02</t>
  </si>
  <si>
    <t>P5.02</t>
  </si>
  <si>
    <t>A5.03</t>
  </si>
  <si>
    <t>R5.03</t>
  </si>
  <si>
    <t>P5.03</t>
  </si>
  <si>
    <t>A5.04</t>
  </si>
  <si>
    <t>R5.04</t>
  </si>
  <si>
    <t>P5.04</t>
  </si>
  <si>
    <t>A5.05</t>
  </si>
  <si>
    <t>R5.05</t>
  </si>
  <si>
    <t>P5.05</t>
  </si>
  <si>
    <t>A5.06</t>
  </si>
  <si>
    <t>R5.06</t>
  </si>
  <si>
    <t>P5.06</t>
  </si>
  <si>
    <t>A5.07</t>
  </si>
  <si>
    <t>R5.07</t>
  </si>
  <si>
    <t>P5.07</t>
  </si>
  <si>
    <t>A5.08</t>
  </si>
  <si>
    <t>R5.08</t>
  </si>
  <si>
    <t>P5.08</t>
  </si>
  <si>
    <t>A5.09</t>
  </si>
  <si>
    <t>R5.09</t>
  </si>
  <si>
    <t>P5.09</t>
  </si>
  <si>
    <t>A5.10</t>
  </si>
  <si>
    <t>R5.10</t>
  </si>
  <si>
    <t>P5.10</t>
  </si>
  <si>
    <t>A5.11</t>
  </si>
  <si>
    <t>R5.11</t>
  </si>
  <si>
    <t>P5.11</t>
  </si>
  <si>
    <t>A5.12</t>
  </si>
  <si>
    <t>R5.12</t>
  </si>
  <si>
    <t>P5.12</t>
  </si>
  <si>
    <t>A5.13</t>
  </si>
  <si>
    <t>R5.13</t>
  </si>
  <si>
    <t>P5.13</t>
  </si>
  <si>
    <t>A5.14</t>
  </si>
  <si>
    <t>R5.14</t>
  </si>
  <si>
    <t>P5.14</t>
  </si>
  <si>
    <t>A5.15</t>
  </si>
  <si>
    <t>R5.15</t>
  </si>
  <si>
    <t>P5.15</t>
  </si>
  <si>
    <t>A5.16</t>
  </si>
  <si>
    <t>R5.16</t>
  </si>
  <si>
    <t>P5.16</t>
  </si>
  <si>
    <t>A5.17</t>
  </si>
  <si>
    <t>R5.17</t>
  </si>
  <si>
    <t>P5.17</t>
  </si>
  <si>
    <t>A5.18</t>
  </si>
  <si>
    <t>R5.18</t>
  </si>
  <si>
    <t>P5.18</t>
  </si>
  <si>
    <t>A5.19</t>
  </si>
  <si>
    <t>R5.19</t>
  </si>
  <si>
    <t>P5.19</t>
  </si>
  <si>
    <t>A5.20</t>
  </si>
  <si>
    <t>R5.20</t>
  </si>
  <si>
    <t>P5.20</t>
  </si>
  <si>
    <t>A5.21</t>
  </si>
  <si>
    <t>R5.21</t>
  </si>
  <si>
    <t>P5.21</t>
  </si>
  <si>
    <t>A5.22</t>
  </si>
  <si>
    <t>R5.22</t>
  </si>
  <si>
    <t>P5.22</t>
  </si>
  <si>
    <t>A5.23</t>
  </si>
  <si>
    <t>R5.23</t>
  </si>
  <si>
    <t>P5.23</t>
  </si>
  <si>
    <t>A5.24</t>
  </si>
  <si>
    <t>R5.24</t>
  </si>
  <si>
    <t>P5.24</t>
  </si>
  <si>
    <t>A5.25</t>
  </si>
  <si>
    <t>R5.25</t>
  </si>
  <si>
    <t>P5.25</t>
  </si>
  <si>
    <t>A5.26</t>
  </si>
  <si>
    <t>R5.26</t>
  </si>
  <si>
    <t>P5.26</t>
  </si>
  <si>
    <t>A5.27</t>
  </si>
  <si>
    <t>R5.27</t>
  </si>
  <si>
    <t>P5.27</t>
  </si>
  <si>
    <t>A5.28</t>
  </si>
  <si>
    <t>R5.28</t>
  </si>
  <si>
    <t>P5.28</t>
  </si>
  <si>
    <t>A5.29</t>
  </si>
  <si>
    <t>R5.29</t>
  </si>
  <si>
    <t>P5.29</t>
  </si>
  <si>
    <t>A5.30</t>
  </si>
  <si>
    <t>R5.30</t>
  </si>
  <si>
    <t>P5.30</t>
  </si>
  <si>
    <t>A5.31</t>
  </si>
  <si>
    <t>R5.31</t>
  </si>
  <si>
    <t>P5.31</t>
  </si>
  <si>
    <t>A5.32</t>
  </si>
  <si>
    <t>R5.32</t>
  </si>
  <si>
    <t>P5.32</t>
  </si>
  <si>
    <t>A5.33</t>
  </si>
  <si>
    <t>R5.33</t>
  </si>
  <si>
    <t>P5.33</t>
  </si>
  <si>
    <t>A5.34</t>
  </si>
  <si>
    <t>R5.34</t>
  </si>
  <si>
    <t>P5.34</t>
  </si>
  <si>
    <t>A5.35</t>
  </si>
  <si>
    <t>R5.35</t>
  </si>
  <si>
    <t>P5.35</t>
  </si>
  <si>
    <t>A5.36</t>
  </si>
  <si>
    <t>R5.36</t>
  </si>
  <si>
    <t>P5.36</t>
  </si>
  <si>
    <t>Communicating for safety standard</t>
  </si>
  <si>
    <t>Communicating</t>
  </si>
  <si>
    <t>A6.01</t>
  </si>
  <si>
    <t>R6.01</t>
  </si>
  <si>
    <t>P6.01</t>
  </si>
  <si>
    <t>A6.02</t>
  </si>
  <si>
    <t>R6.02</t>
  </si>
  <si>
    <t>P6.02</t>
  </si>
  <si>
    <t>A6.03</t>
  </si>
  <si>
    <t>R6.03</t>
  </si>
  <si>
    <t>P6.03</t>
  </si>
  <si>
    <t>A6.04</t>
  </si>
  <si>
    <t>R6.04</t>
  </si>
  <si>
    <t>P6.04</t>
  </si>
  <si>
    <t>A6.05</t>
  </si>
  <si>
    <t>R6.05</t>
  </si>
  <si>
    <t>P6.05</t>
  </si>
  <si>
    <t>A6.06</t>
  </si>
  <si>
    <t>R6.06</t>
  </si>
  <si>
    <t>P6.06</t>
  </si>
  <si>
    <t>A6.07</t>
  </si>
  <si>
    <t>R6.07</t>
  </si>
  <si>
    <t>P6.07</t>
  </si>
  <si>
    <t>A6.08</t>
  </si>
  <si>
    <t>R6.08</t>
  </si>
  <si>
    <t>P6.08</t>
  </si>
  <si>
    <t>A6.09</t>
  </si>
  <si>
    <t>R6.09</t>
  </si>
  <si>
    <t>P6.09</t>
  </si>
  <si>
    <t>A6.10</t>
  </si>
  <si>
    <t>R6.10</t>
  </si>
  <si>
    <t>P6.10</t>
  </si>
  <si>
    <t>A6.11</t>
  </si>
  <si>
    <t>R6.11</t>
  </si>
  <si>
    <t>P6.11</t>
  </si>
  <si>
    <t>Blood management standard</t>
  </si>
  <si>
    <t>Blood</t>
  </si>
  <si>
    <t>A7.01</t>
  </si>
  <si>
    <t>R7.01</t>
  </si>
  <si>
    <t>P7.01</t>
  </si>
  <si>
    <t>A7.02</t>
  </si>
  <si>
    <t>R7.02</t>
  </si>
  <si>
    <t>P7.02</t>
  </si>
  <si>
    <t>A7.03</t>
  </si>
  <si>
    <t>R7.03</t>
  </si>
  <si>
    <t>P7.03</t>
  </si>
  <si>
    <t>A7.04</t>
  </si>
  <si>
    <t>R7.04</t>
  </si>
  <si>
    <t>P7.04</t>
  </si>
  <si>
    <t>A7.05</t>
  </si>
  <si>
    <t>R7.05</t>
  </si>
  <si>
    <t>P7.05</t>
  </si>
  <si>
    <t>A7.06</t>
  </si>
  <si>
    <t>R7.06</t>
  </si>
  <si>
    <t>P7.06</t>
  </si>
  <si>
    <t>A7.07</t>
  </si>
  <si>
    <t>R7.07</t>
  </si>
  <si>
    <t>P7.07</t>
  </si>
  <si>
    <t>A7.08</t>
  </si>
  <si>
    <t>R7.08</t>
  </si>
  <si>
    <t>P7.08</t>
  </si>
  <si>
    <t>A7.09</t>
  </si>
  <si>
    <t>R7.09</t>
  </si>
  <si>
    <t>P7.09</t>
  </si>
  <si>
    <t>A7.10</t>
  </si>
  <si>
    <t>R7.10</t>
  </si>
  <si>
    <t>P7.10</t>
  </si>
  <si>
    <t>A8.01</t>
  </si>
  <si>
    <t>R8.01</t>
  </si>
  <si>
    <t>P8.01</t>
  </si>
  <si>
    <t>A8.02</t>
  </si>
  <si>
    <t>R8.02</t>
  </si>
  <si>
    <t>P8.02</t>
  </si>
  <si>
    <t>A8.03</t>
  </si>
  <si>
    <t>R8.03</t>
  </si>
  <si>
    <t>P8.03</t>
  </si>
  <si>
    <t>A8.04</t>
  </si>
  <si>
    <t>R8.04</t>
  </si>
  <si>
    <t>P8.04</t>
  </si>
  <si>
    <t>A8.05</t>
  </si>
  <si>
    <t>R8.05</t>
  </si>
  <si>
    <t>P8.05</t>
  </si>
  <si>
    <t>A8.06</t>
  </si>
  <si>
    <t>R8.06</t>
  </si>
  <si>
    <t>P8.06</t>
  </si>
  <si>
    <t>A8.07</t>
  </si>
  <si>
    <t>R8.07</t>
  </si>
  <si>
    <t>P8.07</t>
  </si>
  <si>
    <t>A8.08</t>
  </si>
  <si>
    <t>R8.08</t>
  </si>
  <si>
    <t>P8.08</t>
  </si>
  <si>
    <t>A8.09</t>
  </si>
  <si>
    <t>R8.09</t>
  </si>
  <si>
    <t>P8.09</t>
  </si>
  <si>
    <t>A8.10</t>
  </si>
  <si>
    <t>R8.10</t>
  </si>
  <si>
    <t>P8.10</t>
  </si>
  <si>
    <t>A8.11</t>
  </si>
  <si>
    <t>R8.11</t>
  </si>
  <si>
    <t>P8.11</t>
  </si>
  <si>
    <t>A8.12</t>
  </si>
  <si>
    <t>R8.12</t>
  </si>
  <si>
    <t>P8.12</t>
  </si>
  <si>
    <t>A8.13</t>
  </si>
  <si>
    <t>R8.13</t>
  </si>
  <si>
    <t>P8.13</t>
  </si>
  <si>
    <t>Evidence A</t>
  </si>
  <si>
    <t>Evidence B</t>
  </si>
  <si>
    <t>Evidence C</t>
  </si>
  <si>
    <t>Evidence D</t>
  </si>
  <si>
    <t>Evidence E</t>
  </si>
  <si>
    <t>RR</t>
  </si>
  <si>
    <t>Evidence</t>
  </si>
  <si>
    <t>Comments</t>
  </si>
  <si>
    <t>• Policy documents that describe the
– roles and responsibilities of the governing body
– health service organisation’s clinical governance framework
– processes for partnering with consumers
• Strategic, business or risk management plans that describe the priorities and strategic directions for safe and high-quality clinical care that are endorsed by the governing body
• Committee and meeting records in which clinical governance, leadership, safety and quality
culture, or partnering with consumers are discussed
• Documented clinical governance framework that is endorsed by the governing body
• Audit framework or schedule that is endorsed by the governing body
• Safety and quality performance data, compliance reports and reports of clinical incidents that are monitored by the governing body, managers or the clinical governance committee
• Workforce safety and quality climate survey
• Cultural assessment tool used by the organisation and reports of assessment conducted
• Annual report that includes information on the health service organisation’s safety and quality
performance 
• Terms of reference or letter of appointment to the governing body that describes members’
safety and quality roles and responsibilities
• Communication with the workforce or consumers on the health service organisation’s
clinical governance framework for safety and quality performance.</t>
  </si>
  <si>
    <t>How does the governing body understand and promote safety and quality within the health service organisation?
How does the governing body set strategic direction, and define safety and quality roles and responsibilities within the health service organisation?
What information does the governing body use to monitor progress and report on strategies for safe and high-quality clinical care?</t>
  </si>
  <si>
    <t>What information from the organisation’s performance, external sources, and the local Aboriginal and Torres Strait Islander community does the governing body use to identify and prioritise the specific health needs of Aboriginal and Torres Strait Islander patients?
How are Aboriginal and Torres Strait Islander people involved in the governance of the organisation?</t>
  </si>
  <si>
    <t>• Documented goals and performance indicators for Aboriginal and Torres Strait Islander health
outcomes and employment targets, endorsed by the governing body
• Policy documents that deal with the specific needs of Aboriginal and Torres Strait Islander
people using the health service
• Memorandums of understanding, partnership agreements and service collaboration agreements
with Aboriginal and Torres Strait Islander health service providers and community organisations
• Affirmative action statements that are endorsed by the governing body and implemented by the
workforce
• Reports to the governing body on performance data relating to Aboriginal and Torres Strait
Islander patients
• Committee and meeting records that show that the health service organisation is represented at
local Aboriginal and Torres Strait Islander health network meetings
• Membership of the health service organisation’s community advisory committee, including
people from the local Aboriginal and Torres Strait Islander community.</t>
  </si>
  <si>
    <t>What strategies are used to improve outcomes for Aboriginal and Torres Strait Islander patients?
How are these strategies monitored, evaluated and reported?</t>
  </si>
  <si>
    <t>Does the health service organisation have a documented clinical governance framework?
How is the effectiveness of the clinical governance framework reviewed?</t>
  </si>
  <si>
    <t>• Documented clinical governance framework
• Documented safety and quality goals and performance indicators for the health service organisation
• Documented organisational and committee structure that is aligned to the clinical governance framework
• Audit results of compliance with the health service organisation’s clinical governance framework, and management of safety and quality risks
• Reviews or evaluation reports on the effectiveness of the health service organisation’s safety and
quality systems.</t>
  </si>
  <si>
    <t>• Policy documents that incorporate the safety and quality priorities for Aboriginal and Torres Strait Islander people, including workforce training and employment
• Documented goals and performance indicators for Aboriginal and Torres Strait Islander health outcomes and employment targets that are regularly monitored and reported to the governing body
• Committee and meeting records that describe the safety and quality priorities and strategies for Aboriginal and Torres Strait Islander people
• Examples of specific strategies that have been implemented to meet the needs of Aboriginal and Torres Strait Islander people.</t>
  </si>
  <si>
    <t>How are patient safety and quality issues considered when making business decisions?
How are decisions about patient safety and quality of care documented?</t>
  </si>
  <si>
    <t>• Committee and meeting records, such as for finance and audit committees, and strategic planning committees, that show that safety and quality of health care are considered in business decision-making
• Strategic plans, operational plans or business plans that outline the potential impact of decisions on patient safety and quality of care
• Business proposal templates that include consideration of safety and quality risks
• Register of safety and quality risks that includes actions to manage the identified risks.</t>
  </si>
  <si>
    <t>How do clinical leaders engage with other clinicians on safety and quality matters?
How does the health service organisation ensure  that the clinical workforce operates within the clinical governance framework?</t>
  </si>
  <si>
    <t>• Policy documents that outline the delegated safety and quality roles and responsibilities of clinical leaders
• Employment documents that describe the safety and quality roles and responsibilities of clinical
leaders
• Documented workforce performance appraisals that include feedback to clinical leaders on the
performance of safety and quality roles and responsibilities
• Training documents relating to workforce safety and quality roles and responsibilities
• Results of clinical audits of clinicians’ performance under the clinical governance framework
• Documented results of clinical audits and actions taken to deal with any identified issues.</t>
  </si>
  <si>
    <t>How does the health service organisation ensure that its policy documents are current, comprehensive and effective?
How does the health service organisation ensure that its policy documents comply with legislation, regulation, and state or territory requirements?</t>
  </si>
  <si>
    <t>• Documented processes for developing, authorising, and monitoring the implementation of, the health service organisation’s policy documents
• Register of policy document reviews, including the date of effect, dates that policy documents were amended and a prioritised schedule for review
• Examples of policy documents that have been reviewed in response to identified risks, or changes in legislation, regulation or best practice
• Committee and meeting records that describe the governance structure, delegations, roles and
responsibilities for overseeing the development of policy documents
• Audit results of healthcare records and clinical practice for compliance with policy documents
• Results from workforce surveys and feedback on policy documents
• Data and feedback from the risk management, incident management and complaints management systems that are used to update policy documents
• Communication with the workforce on new or updated policy documents
• Training documents on new or amended policy documents, or use of policy documents
• Schedule and timelines for statutory reporting.</t>
  </si>
  <si>
    <t>How does the quality improvement system reflect the health service organisation’s safety and quality priorities and strategic direction?
How does the health service organisation identify and document safety and quality risks?
What processes are used to ensure that the actions taken to manage identified risks are effective?</t>
  </si>
  <si>
    <t>What processes are used to ensure that key stakeholders are provided with accurate and  timely information about safety and quality performance?</t>
  </si>
  <si>
    <t>• Policy documents that describe the processes and accountability for monitoring the safety and quality of health care
• Documented safety and quality performance measures
• Schedule for internal or external audits
• Audit reports, presentations and analysis of safety and quality performance data
• Feedback from the workforce about the use of safety and quality systems
• Feedback from consumers about their involvement in the review of safety and quality
performance data
• Quality improvement plan that includes actions to deal with issues identified
• Examples of specific quality improvement activities that have been implemented and evaluated
• Committee and meeting records in which reports, presentations, and safety and quality performance data are regularly reviewed and reported to the governing body or relevant committees
• Training documents on the health service organisation’s quality improvement system
• Communication with the workforce, patients and carers that provides feedback regarding safety
and quality of patient care
• Reports on hospital-acquired complications indicator set (public hospitals only).</t>
  </si>
  <si>
    <t>• Reports on safety and quality performance data that are provided to the governing body, managers, committees, the workforce or consumers
• Committee and meeting records in which information on safety and quality indicators,
data or recommendations by the governing body are discussed
• Committee and meeting records in which the appropriateness and accessibility of the
health service organisation’s safety and quality performance information are discussed
• Communication strategy that describes processes for disseminating information on safety and
quality performance to the community
• Communication with the workforce and consumers on the health service organisation’s
safety and quality performance
• Records of safety and quality performance information published in annual reports,
newsletters or other local media
• Reporting templates and calendars
• Reports provided to external organisations.</t>
  </si>
  <si>
    <t>How does the health service organisation identify and document risk?
What processes does the health service organisation use to set priorities for, and manage, risks?
How does the health service organisation use the risk management system to improve safety and quality?</t>
  </si>
  <si>
    <t>• Policy documents that describe the processes for implementing and monitoring the risk management system
• Policy documents for emergencies and disasters that describe the reporting lines, and roles and responsibilities of the workforce
• Risk register that includes actions to manage identified risks
• Reports on safety and quality data that are analysed to identify and monitor safety and
quality risks
• Data analysis and reports on safety and quality performance trends
• Feedback from the workforce on safety and quality risks, and the effectiveness of the risk
management system
• Committee and meeting records regarding oversight of the risk management system, or the
review of clinical and other data collections
• Committee and meeting records in which risk, and the appropriateness and accessibility of
safety and quality performance information have been discussed
• Audit schedule and reports on compliance with policies, procedures or protocols regarding the
health service organisation’s risk management system
• Communication with the workforce and consumers on risks and risk management
• Records of safety and quality performance information published in annual reports, newsletters, newspaper articles, radio items, websites or other local media
• Business continuity plan, or emergency and disaster management plan
• Training documents relating to risk management, and the management of emergencies and disasters, including evacuation and emergency drills.</t>
  </si>
  <si>
    <t>How does the health service organisation identify and manage incidents?
How are the workforce and consumers involved in reviewing incidents?
How is the incident management and investigation system used to improve safety and quality?</t>
  </si>
  <si>
    <t>• Incident management and investigation system in which clinical incidents are documented,
analysed and reviewed
• Policy documents for reporting, investigating and managing clinical incidents
• Information on clinical incidents, adverse events and near misses, and the actions taken to manage identified risks that are incorporated into the health service organisation’s risk management system or quality improvement plan
• Training documents on recognising, reporting, investigating and analysing incidents, adverse
events and near misses
• Committee and meeting records that describe the incident management and investigation
system, and the strategies and actions to reduce risk
• Committee and meeting records that show workforce and consumer involvement in the
analysis of organisational safety and quality performance data
• Clinical incident reporting forms and tools that are accessible to the workforce and consumers
• Information and resources that support the workforce and consumers to report clinical incidents
• Feedback from the workforce and consumers regarding their involvement in the review and
analysis of organisational safety and quality performance data
• Examples of specific improvement activities that have been implemented and evaluated to reduce the risk of incidents identified through the incident management and investigation system
• Results of completed clinical incident investigations
• Audit results of compliance with the incident management and investigation system.</t>
  </si>
  <si>
    <t>How are clinicians trained and supported to discuss with patients incidents that caused harm?
How is information from the open disclosure program used to improve safety and quality?</t>
  </si>
  <si>
    <t>• Policy documents that are consistent with the principles and processes outlined in the
Australian Open Disclosure Framework
• Reports on open disclosure that are produced by the health service organisation
• Information and data on open disclosure presented to the governing body and relevant
committees
• Committee and meeting records about issues and outcomes relating to open disclosure.</t>
  </si>
  <si>
    <t>How does the health service organisation collect patient experience feedback?
How does the health service organisation collect feedback from the workforce?
How are patient experience data and workforce feedback used to improve safety and quality?</t>
  </si>
  <si>
    <t>• Data collection tools for collecting workforce, patient and carer feedback
• Committee or meeting records about the selection of patient experience questions, and review of workforce, patient and carer feedback
• Data analysis and reports of consumer feedback or surveys used to evaluate the health service organisation’s performance
• Strategic, business and quality improvement plans that incorporate workforce, patient and carer feedback.</t>
  </si>
  <si>
    <t>What processes are used to ensure that complaints are received, reviewed and resolved in a timely manner?
How are complaints data used to improve safety and quality?
What processes are used to review the effectiveness of the complaints management system?</t>
  </si>
  <si>
    <t>• Policy documents that describe the processes for recording, managing and reporting complaints
• Complaints register that includes responses and actions to deal with identified issues, and its schedule for review
• Training documents about the complaints management system
• Consumer and carer information and resources about the health service organisation’s complaints mechanisms
• Feedback from the workforce on the effectiveness of the complaints management system
• Feedback from consumers and carers on the analysis of complaints data
• Audit results of compliance with complaints management policies
• Evaluation reports that note the effectiveness of responses and improvements in service delivery
• Committee and meeting records in which trends in complaints and complaints management are discussed
• Reports or briefings on complaints provided to the governing body, the workforce or consumers
• Quality improvement plan that includes actions to deal with issues identified
• Examples of improvement activities that have been implemented and evaluated.</t>
  </si>
  <si>
    <t>What are the sociodemographic characteristics of the patient population?
How do these characteristics affect patient risk of harm?
How is this information used to plan service delivery and manage inherent risks for patients?</t>
  </si>
  <si>
    <t>• Demographic data for the health service organisation and community that are used for strategic planning purposes
• Organisational risk profile that details patient safety and quality risks, and their potential impact
• Results of an assessment or survey of local health needs
• Strategic or business plans that reflect the diversity of the patient population
• Training documents on diversity and cultural awareness
• Consumer information that is available in different formats and languages that reflect the diversity of the patient population
• List of local interpreters or consumer advocacy services, and reports on interpreter use and access
• Examples of actions taken to meet the needs of high-risk patients (for example, cultural awareness events)
• Health service organisation representation at local network meetings that reflect the local diversity of the patient population
• Membership of committees with consumer representation that reflect the diversity of the patient population.</t>
  </si>
  <si>
    <t>How does the health service organisation ensure that clinicians have access to accurate and integrated healthcare records?
How does the health service organisation ensure  the privacy and security of healthcare records?</t>
  </si>
  <si>
    <t>• Policy documents about healthcare record management, including access, storage, security, consent and sharing of patient information
• Audit results of healthcare records for compliance with policies, procedures or protocols on healthcare records management, including access to healthcare records and sharing of information
• Audit results of the accuracy, integration and currency of healthcare records
• Observation that healthcare records are accessible at the point of patient care
• Observation that computer access to electronic records is available to the clinical workforce in clinical areas
• Committee and meeting records in which the governance of the health service organisation’s data and information technology (IT) systems is monitored or discussed
• Code of conduct that includes privacy and confidentiality of consumer information
• Signed workforce confidentiality agreements 
• Secure archival storage and disposal systems
• Observation of secure storage systems in clinical areas
• Observation that computers are password protected
• Records of ethics approval for research activities that involve sharing patient information
• Templates for issuing login and password details for electronic healthcare records systems
• Audit results of the use of a unique identifier in the healthcare records management system
• Training documents about the healthcare records management system
• Systems in place that enable combining of multiple information systems.</t>
  </si>
  <si>
    <t>What processes are used to ensure that the health service organisation’s IT systems comply with the requirements of the My Health Record system?
How does the health service organisation ensure that the workforce is appropriately trained in the use of the My Health Record system, including the use of identifiers and terminology?</t>
  </si>
  <si>
    <t>• Healthcare records management system that uses Individual Healthcare Identifiers and standard national terminologies
• Policy documents about the healthcare records management system
• Audit results of compliance with policies, protocols or procedures for accessing healthcare records and sharing information
• Audit results of the use of unique identifiers to link the paper healthcare record to the electronic healthcare record
• Committee and meeting records in which the governance of the health service organisation’s data and IT systems is monitored or discussed, including validation and protection of data
• Training documents on the use of the My Health Record system
• Observation that data and records are kept secure and safe in both soft and hard copies
• Observation that systems are in place to provide IT infrastructure and support to the workforce using national standard secure messaging to generate national standard e-referral discharge summaries or event summaries
• Examples of electronic correspondence or referrals that use secure messaging.</t>
  </si>
  <si>
    <t>How does the health service organisation manage the policy implications and risks associated with introducing the My Health Record system?
How does the health service organisation check the accuracy and completeness of clinical information in the My Health Record system?</t>
  </si>
  <si>
    <t>• Audit results of compliance with policies, procedures or protocols about healthcare records management
• Audit results of completeness and integration of healthcare records systems.</t>
  </si>
  <si>
    <t>What information is provided to new members of the governing body and workforce about their roles and responsibilities for safety and quality?</t>
  </si>
  <si>
    <t>• Orientation and induction documents that detail the safety and quality roles and responsibilities of the workforce and the governing body
• Attendance records for orientation and induction training
• Reports on evaluation of orientation and induction training content.</t>
  </si>
  <si>
    <t>How does the health service organisation test the skills level of the workforce?
What training does the health service organisation provide on safety and quality?
How does the health service organisation identify  workforce training needs to ensure that workforce skills are current and meet the health service organisation’s service delivery requirements?</t>
  </si>
  <si>
    <t>• Policy documents about orientation and training of the clinical workforce
• Employment records that detail the skills and competencies required of the position, as well as the safety and quality roles and responsibilities
• Evidence of the assessment of clinicians’ needs for education and competency-based training
• Schedule of clinical workforce education and competency-based training that includes the requirements of the NSQHS Standards
• Orientation manuals, education resources or records of attendance at workforce training
• Audit results of the proportion of the workforce with completed performance reviews
• Skills appraisals and records of competencies for the workforce, including the locum and agency workforce
• Feedback from the workforce about their training needs
• Reviews and evaluation reports of education and training programs
• Communication to the workforce about annual mandatory training requirements.</t>
  </si>
  <si>
    <t>How does the health service organisation work to meet the needs of Aboriginal and Torres Strait Islander patients?</t>
  </si>
  <si>
    <t>• Evidence of assessment of the workforce’s needs for cultural competency and cultural awareness training
• Training documents on Aboriginal and Torres Strait Islander cultural awareness and cultural competency
• Policy documents in which the needs of Aboriginal and Torres Strait Islander patients are recognised
• Review and evaluation reports of cultural awareness education and training programs
• Committee and meeting records in which the cultural needs of Aboriginal and Torres Strait Islander patients are discussed, and strategies to meet their needs are monitored or evaluated
• Employment documents that detail the roles and responsibilities of Aboriginal support officers
• Strategies for increasing employment opportunities for Aboriginal and Torres Strait Islander people in the organisation
• Data analysis and evaluation of feedback from the workforce and consumers about the workforce’s cultural competency and cultural awareness.</t>
  </si>
  <si>
    <t>What are the health service organisation’s performance review processes?
What process is used to identify the training needs for each member of the workforce?
How is this information incorporated into the health service organisation’s training system?</t>
  </si>
  <si>
    <t>• Policy documents about the performance review process for the workforce
• Documented performance development system that meets professional development guidelines and credentialing requirements
• Audit results of the proportion of the clinical workforce with completed performance reviews, including actions taken to address identified training and development needs
• Mentoring or peer-review reports
• Feedback from the workforce about their training needs
• Review and evaluation reports of education and training
• Committee and meeting records in which performance review and credentialing of clinicians are discussed.</t>
  </si>
  <si>
    <t>What processes are used to ensure that clinicians are working within the agreed scope of clinical practice when providing patient care?
How does the health service organisation match the services provided with the skills and capability of the workforce?
How does the health service organisation assess the safety and quality of a new clinical service, procedure or technology?</t>
  </si>
  <si>
    <t>• Policy documents about the scope of clinical practice for clinicians in the context of the organisation’s needs and capability
• Committee and meeting documents that include information on the roles, responsibilities, accountabilities and monitoring of scope of clinical practice for the clinical workforce
• Audit results of position descriptions, duty statements and employment contracts against the requirements and recommendations of clinical practice and professional guidelines
• Audit results of diagnosis-related groups cared for by clinicians compared with their granted scope of clinical practice and the organisation’s clinical services capability framework
• Reports of key performance indicators for clinicians
• Audit results of signatures and role designation in patient healthcare records
• Workforce performance appraisal and feedback records that show a review of the scope of clinical practice for the clinical workforce
• Peer-review reports
• Evaluation of the health service organisation’s clinical services targets
• Procedure manuals or guidelines for new services, procedures and technologies
• Defined competency standards for new services, procedures and technologies
• Planning documents to introduce new services (including workforce, equipment, procedures, scope of clinical practice applications and approval for licensing)
• Training documents about new clinical services, procedures and technologies
• Communication to the workforce that defines the scope of clinical practice for new clinical services, procedures or technologies.</t>
  </si>
  <si>
    <t>What processes are used to ensure that clinicians have the appropriate qualifications, experience, professional standing, competencies and other relevant professional attributes?</t>
  </si>
  <si>
    <t>• Policy documents that describe the formal credentialing processes for health practitioners
• Committee and meeting records for the credentialing committee
• Register of workforce qualifications and areas of credentialed practice
• Documented recruitment processes that ensure that clinicians are matched to positions, and have the required skills, experience and qualifications to perform their roles and responsibilities
• Employment documents that define the roles of clinical supervisors and trainees undertaking regular clinical supervision
• Evidence that the health service organisation has verified clinicians’ qualifications before employment
• Documented use of a checklist for scope of clinical practice
• Documented performance reviews or peer reviews for the clinical workforce
• Audit results of clinical documentation for compliance with guidelines, policies, procedures or protocols
• Documented process for identifying clinicians to be credentialed.</t>
  </si>
  <si>
    <t>How are members of the workforce informed about, and supported to fulfil, their roles and responsibilities for safety and quality of care?</t>
  </si>
  <si>
    <t>• Policy documents that outline the delegated safety and quality roles and responsibilities of the
workforce
• Employment documents that describe the safety and quality roles, responsibilities and accountabilities of the workforce
• Contracts for locum and agency workforce that specify designated roles and responsibilities, including for safety and quality
• Organisational chart and delegations policy that demonstrates clinical governance reporting lines and relationships
• Training documents about safety and quality roles and responsibilities of the workforce
• Communication to the workforce about their safety and quality roles and responsibilities
• Performance appraisals that include feedback to the workforce about delegated safety and quality roles and responsibilities
• Results of workforce surveys or feedback regarding their safety and quality roles and responsibilities.</t>
  </si>
  <si>
    <t>How does the health service organisation monitor and support clinicians to safely fulfil their designated roles?</t>
  </si>
  <si>
    <t>• Individual performance reviews for the clinical workforce, including requirements for supervision
• Audit of the extent and effectiveness of supervision
• Observation of clinical practice
• Mentoring or peer-review reports
• Audit results of members of the clinical workforce who have completed performance reviews, including supervision that is required, and actions taken to deal with identified training and development needs.</t>
  </si>
  <si>
    <t>How does the health service organisation decide which best-practice guidelines, integrated care pathways, clinical pathways, decision support tools and clinical care standards are to be used?
How does the health service organisation support and monitor clinicians’ use of these tools?</t>
  </si>
  <si>
    <t>• Policy documents about access to, and use of, best-practice guidelines, pathways, decision support tools and clinical care standards that reflect best available evidence and are appropriately referenced
• Committee and meeting records in which decisions about the implementation and use of best-practice guidelines, pathways, decision support tools and clinical care standards were discussed
• Training documents about best-practice guidelines, pathways, decision support tools and clinical care standards
• List of procedures with agreed clinical pathways available to the workforce
• List of web addresses for the workforce to use, and electronic copies of best-practice guidelines, pathways, decision support tools and clinical care standards
• Audit results of healthcare records for adherence to available best-practice guidelines, pathways, decision support tools and clinical care standards
• Observation of best-practice guidelines, pathways, decision support tools and clinical care standards in clinical areas.</t>
  </si>
  <si>
    <t>How does the health service organisation use both external and internal systems for monitoring and improving clinical and patient outcomes?
How does the health service organisation interact with clinicians regarding their clinical practice and the health outcomes of their patients?</t>
  </si>
  <si>
    <t>• Policy documents that identify the external clinical quality systems that the health service organisation contributes to and encourages its clinicians to take part in
• Reports on data analyses that are used to identify variation in clinical practice and areas of risk associated with variation in clinical practice
• Reports that compare clinical practice and outcomes with those of similar services or peer organisations
• Reports on comparative data analysis from meetings involving clinicians that identify potential reasons for any variation, further investigations that may be needed and potential areas of risk associated with variation in clinical practice
• Comparative data analysis on clinical variation and the outcomes associated with care using external sources such as the Australian Atlas of Healthcare Variation, or data provided by, or shared with, external organisations such as clinical quality registries, the Health Roundtable, peer organisations, and states and territories
• Committee and meeting records in which reports on clinical variation or appropriateness of practice were discussed, and clinicians assessed interventions and managed changes in practice
• Audit results of clinical practice against the recommended best-practice guidelines, pathways or clinical care standards, and reports on findings that are provided to all relevant clinicians, managers and committees
• Records of clinical participation in morbidity and mortality reviews, external audits of clinical care, and external clinical registries
• Risk management system that includes actions to manage identified risks associated with unwarranted variation
• Quality improvement system that includes actions to deal with identified issues
• Examples of improvement activities that have been implemented and evaluated to reduce
unwarranted variation.</t>
  </si>
  <si>
    <t>How does the health service organisation ensure that the design of the environment supports the quality of patient care?
How does the health service organisation ensure that buildings and equipment are safe and maintained in good working order?</t>
  </si>
  <si>
    <t>• Policy documents that describe the health service organisation’s
– requirements for maintaining buildings, plant, equipment, utilities and devices
– reporting lines and accountability for actions, including during emergency situations
• Strategic plan for facilities and capital works
• Maintenance schedule for buildings, equipment, utilities and devices
• Audit results of compliance with maintenance schedules and inspections of equipment
• Register of equipment that is assigned to meet individual patients’ needs
• Audit results of the use of a pre-purchase checklist and risk assessment to identify suitability of all new equipment
• Observation of design and use of the environment to reduce risks relating to self-harm (for example, removal of ligature points, collapsible curtain rails)
• Observation that the different types of accommodation (for example, private and shared rooms, designated palliative care rooms, patient/consumer/carer lounge) are allocated based on clinical need
• Observation that the physical environment includes consideration of safety and quality (for example, interview rooms in high-risk areas that have double doors, use of CCTV surveillance, duress alarms, access to security services, a secure environment after hours)
• Business continuity plan
• Analysis of incident reports and action taken to deal with issues identified
• Risk register and quality improvement plan that includes information from an analysis of incidents.</t>
  </si>
  <si>
    <t>How does the health service organisation identify and manage aspects of the environment and other factors that can worsen risks of harm?
What processes are in place to assess the appropriateness of the physical environment of the health service organisation for people at high risk of harm, such as people with cognitive impairment?</t>
  </si>
  <si>
    <t>• Policy documents for safe work practices and emergency situations
• Audit results of healthcare records for compliance with policies, procedures or protocols regarding unpredictable behaviours
• Training documents about safe work practices and emergency situations
• Observation that the physical design of the environment includes consideration of safety and quality (for example, interview rooms in highrisk areas that have double doors, use of CCTV surveillance, duress alarms, access to security services, a secure environment after hours)
• Security contracts and surveillance systems.</t>
  </si>
  <si>
    <t>How do patients and visitors find the facilities to gain access to care?</t>
  </si>
  <si>
    <t>• Policy documents for signage, disability access and inclusion
• Observation of the use of universal signage to enable wayfinding for people from culturally and linguistically diverse backgrounds
• Audit results that show whether signs are clearly visible to people with disability
• Location maps that are displayed at entrances and in areas of high visual impact
• Facility map that is available in multiple languages
• Observation of the use of volunteers in reception areas to assist consumers with directions.</t>
  </si>
  <si>
    <t>What processes are in place to support flexible visiting arrangements?</t>
  </si>
  <si>
    <t>• Policy documents about visiting rights of patients, including any clinically necessary or reasonable restrictions or limitations that the health service organisation may have
• Consumer and carer information packages or resources that inform consumers of visiting policies or guidelines
• Availability of different types of accommodation to meet patients’ needs (for example, visitor waiting rooms, family rooms, quiet rooms).</t>
  </si>
  <si>
    <t>How does the health service organisation make Aboriginal and Torres Strait Islander patients feel welcome and safe when receiving care?
How does the physical environment meet the needs of Aboriginal and Torres Strait Islander patients, carers and families?</t>
  </si>
  <si>
    <t>• Policy documents about cultural diversity that deal with the needs of Aboriginal and Torres Strait Islander patients, and their carers and families
• Committee and meeting records that show that the local community provided input about the cultural beliefs and practices of Aboriginal and Torres Strait Islander people
• Availability of an Aboriginal support officer to support Aboriginal and Torres Strait Islander patients on entry or admission to the health service organisation
• Information brochures that outline the role of the Aboriginal support officer, and the services available to support Aboriginal and Torres Strait Islander patients
• Examples of services that are tailored to meet the needs of Aboriginal and Torres Strait Islander patients
• Aboriginal and Torres Strait Islander flags, local artworks or land maps that are displayed in main foyers, or used in soft furnishings and information brochures
• Statements of reconciliation and acknowledgement of traditional custodians
• Use of Aboriginal and Torres Strait Islander names for wards and meeting rooms
• Results of consumer satisfaction surveys that provide feedback on actions to meet the needs of Aboriginal and Torres Strait Islander patients
• Identified space for Aboriginal and Torres Strait Islander people to hold family conferences or to consult with members of the clinical workforce
• Evidence of involvement in, or recognition of, ceremonies such as NAIDOC celebrations, smoking ceremonies and National Sorry Day.</t>
  </si>
  <si>
    <t>How are the health service organisation’s safety and quality systems used to:
• Support implementation of policies and procedures for partnering with consumers
• Identify and manage risks associated with partnering with consumers
• Identify training requirements for partnering with consumers?</t>
  </si>
  <si>
    <t>• Policy documents that describe the health service organisation’s processes for partnering with
consumers, including the
– mechanisms available to engage with consumers
– financial and physical resources that are available to support consumer participation and input at the governance level
• Observation of clinicians’ practice that demonstrates use of the health service organisation’s processes for partnering with consumers
• Records of interviews with clinicians that show that they understand the health service organisation’s processes for partnering with consumers
• Organisational structure that identifies where and how consumers are engaged
• Committee and meeting records that show clinician and consumer involvement in the discussion of consumer engagement strategies, including implementing policy, managing risk, and building skills and capacity for partnering with consumers
• Data from the health service organisation’s risk management and reporting systems on risks associated with partnering with consumers and risk mitigation strategies
• Training documents that include information on the value of consumer engagement, and the potential roles for consumer partners in clinical governance and strategic leadership
• Documented examples of consumer engagement in workforce recruitment or review of recruitment processes
• Feedback from consumers, consumer representatives, consumer organisations and carers on their experience of engagement with the health service organisation in clinical governance.</t>
  </si>
  <si>
    <t>How are the processes for partnering with consumers continuously evaluated and improved?
How are these improvements reported to the governing body, the workforce and consumers?</t>
  </si>
  <si>
    <t>• Organisation-wide quality improvement system that includes performance measures for
partnering with consumers
• Audit of health service organisation performance against identified measures for partnering with
consumers
• Results of consumer and carer experience surveys reviewed by the governing body or relevant
committees
• Committee and meeting records in which feedback from consumers and the workforce on the health service organisation’s safety and quality systems is reported
• Review of the incident monitoring system to identify areas of concern in consumer partnerships
• Quality improvement plan that includes actions to deal with issues identified
• Consumer and carer information packages or resources about the health service organisation’s processes for partnering with consumers
• Examples of improvement activities that have been implemented and evaluated to maximise the engagement of patients and consumers
• Reports on safety and quality performance that are published in annual reports, newsletters, newspaper articles, radio items, websites or other local media
• Records of focus groups or meetings involving consumers in which the appropriateness and accessibility of safety and quality performance information were discussed
• Communication with the workforce and consumers about the effectiveness and outcomes of the health service organisation’s consumer partnerships
• Formal progress reports or evaluation reports provided to members of the health service organisation’s governance committees, leadership team and workforce; consumers; and the wider community
• Feedback from consumers, carers and the workforce on the involvement of consumers in quality improvement systems.</t>
  </si>
  <si>
    <t>Does the health service organisation have a charter of rights that is consistent with the Australian Charter of Healthcare Rights?
How do patients, carers, families and consumers use the charter at different points throughout their healthcare journey?</t>
  </si>
  <si>
    <t>• Policy documents that describe the use of a charter of rights
• Charter of rights that is consistent with the Australian Charter of Healthcare Rights in different languages and formats, consistent with the patient profile
• Observation that a charter of rights is displayed in areas that are accessible to the public
• Consumer and carer information packages or resources that explain consumer healthcare rights
• Evidence that patients and carers received information about their healthcare rights and responsibilities, such as audits of patients, interviews or surveys
• Admission checklist that includes provision and explanation of a charter of rights
• Feedback from patients and consumers about awareness of the charter of rights.</t>
  </si>
  <si>
    <t>How does the health service organisation ensure that its informed consent policy complies with legislation and best practice?
How does the health service organisation monitor compliance with consent processes?</t>
  </si>
  <si>
    <t>• Policy documents for informed consent that reference relevant legislation or best practice and consider issues such as
– when consent should be obtained
– when consent is not required
– when written consent is required
– requirements for valid consent
– refusal of treatment or consent
– obtaining consent from patients from culturally and linguistically diverse backgrounds
– consent ages and consent for minors
– guardianship or advocacy
• Training documents on informed consent processes
• Standardised consent form that is in use
• Audit results of healthcare records for compliance with informed consent policies, procedures or protocols
• Audit results of healthcare records to see whether patients are informed of the risks and benefits of treatment, and whether there is a record of consent
• Results of consumer and carer experience surveys, and actions taken to deal with issues identified about informed consent
• Patient information packages or resources about treatment and consent processes that are available for consumers in different formats and languages, consistent with the patient profile
• Feedback about the consent process from patients and carers after treatment.</t>
  </si>
  <si>
    <t>What processes are in place to support clinicians to identify a patient’s capacity to make decisions about their own care?
How are clinicians supported to identify a substitute decision-maker?</t>
  </si>
  <si>
    <t>• Policy documents or processes for
– identifying a patient’s capacity for making decisions about their care
– identifying a substitute decision-maker, if a patient does not have the capacity to make decisions about their care
– documenting substitute decision-makers such as next of kin, advocates, people with power of
attorney and legal guardians
• Admission screening and assessment tools that identify the patient’s capacity for choice and decision-making
• Audit results of healthcare records that identify patients’ capacity to make decisions, and confirm the identity of the substitute decision-maker, if required
• Audit results of healthcare records for compliance with policies, procedures or protocols, and completeness of documentation relating to advocacy or guardianship
• Patient information packages or resources about advocacy, power of attorney and legal guardianship that are available for consumers in different formats and languages, consistent with the patient profile
• Examples of applications regarding guardianship or use of the Office of the Public Advocate.</t>
  </si>
  <si>
    <t>What systems and processes are available for clinicians to partner with patients or their substitute decision-maker to plan, communicate, set goals, and make decisions about current and future care?
How does the health service organisation review the use and outcomes of systems and processes for partnering with patients or their substitute decision-maker?</t>
  </si>
  <si>
    <t>• Policy documents for partnering with consumers in their care, including communication and interpersonal skills, shared decision making, and planning current and future care
• Training documents about communication and interpersonal skills, partnering with consumers and shared decision making
• Tools to support shared decision making, care planning and development of goals of care
• Audit results of healthcare records to see whether
– information was provided to patients and carers about care options
– patients and carers were involved in preoperative assessment
– a plan for care was developed with patients and clinicians, and provided to patients to review, sign and receive as a copy relating to their treatment
– patients and carers were involved in decisionmaking (for example, case conference records)
– patients and carers were involved in discharge planning
– patients were engaged in developing goals of care (for example, in an advance care plan)
• Patient information packages or resources about care options that are available for patients in different languages and formats, consistent with the patient profile
• Results of patient and carer experience surveys, and actions taken to deal with issues identified regarding participation in making decisions about their care
• Observation of patients and carers taking part in making decisions about their care
• Feedback from patients and carers about their experiences in shared decision making and care planning.</t>
  </si>
  <si>
    <t>How is the workforce supported to form partnerships with patients so that they can be actively involved in their own care?
How is workforce participation in education and training to support patient partnerships monitored and evaluated?</t>
  </si>
  <si>
    <t>• Policy documents for partnering with consumers in their care, including policies on communication and interpersonal skills, shared decision making and health literacy
• Training documents about partnering with consumers in their care and shared decision making
• Audit results of healthcare records to identify the involvement of clinicians and patients in developing a plan of care, including coordinated care meetings
• Analysis of feedback data from the workforce about partnering with consumers in their care.</t>
  </si>
  <si>
    <t>How are the communication needs of consumers and the community identified?
What strategies are used to tailor communication to meet the needs of a diverse consumer and community population?</t>
  </si>
  <si>
    <t>• Policy documents about communication, including the use of plain language, and addressing the cultural and linguistic diversity of the community that the health service organisation serves
• Demographic profile or demographic survey for the health service organisation that identifies the diversity of the community it serves
• Results of a needs assessment project that identifies local health needs
• Demographic data from external sources that are used for strategic and communication planning to identify the cultural diversity and needs of patients and carers
• Training documents about cultural awareness and diversity
• Consumer and carer information packages or resources that are culturally appropriate, and are available in different languages and accessible formats
• Feedback from consumers from culturally or linguistically diverse backgrounds during the development or review of information packages or resources
• Committee and meeting records that show that the health service organisation is represented at local network meetings that reflect the local diversity of the patient population
• Reports on interpreter use and access
• Feedback from patients and carers about whether communication processes meet their needs
• Observation that clinicians have access to communication resources that provide contact details for support services such as local consumer health advocates, interpreters, or cultural support and liaison services.</t>
  </si>
  <si>
    <t>How are consumers involved in the development and review of patient information that is developed internally?</t>
  </si>
  <si>
    <t>• Committee and meeting records that show consumer involvement in the development and review of patient information resources
• Feedback from consumers who have used the health service organisation’s information publications
• Evaluation reports on existing patient information publications that identify how consumers were involved in development and review
• Examples of publications that have changed in response to consumer feedback
• Communication with consumers who provided input into the development or review of resources about the types of changes made in response to their feedback.</t>
  </si>
  <si>
    <t>What processes are used to ensure that the information available for clinicians to give to patients meets the patients’ needs?
How are clinicians supported to meet the information needs of patients for ongoing care on discharge?</t>
  </si>
  <si>
    <t>• Observation that the workforce, patients and carers have access to information about the health service organisation and the services it provides
• Audit results of healthcare records that reflect an assessment of need, and the information and support provided before, during and after an episode of care
• A register of interpreter and other advocacy and support services available to the workforce, patients and carers
• Examples of information materials provided to patients and carers that are in plain language, and available in different languages and formats
• Results of patient and carer experience surveys regarding the information provided
• Audit of the proportion of patients receiving a discharge summary
• Feedback from patients and carers about the information communicated to them in the health service organisation and on discharge.</t>
  </si>
  <si>
    <t>How does the health service organisation involve consumers in governance planning, and the design, measurement and evaluation of health care?
How does the health service organisation ensure that the diversity of consumers and local communities who use the service is reflected in these partnerships?</t>
  </si>
  <si>
    <t>• Policy documents that describe the process for involving consumers in partnerships to design, measure and evaluate health care
• Description of the roles and responsibilities of consumers in strategic, operational and service planning partnerships
• Membership of groups tasked with steering design and redesign projects, including consumers who are representative of the patient population
• Committee and meeting records that show consumer involvement in activities relating to healthcare planning, design, measurement and evaluation
• Project plans and reports that include information on consumer involvement in the development of design or redesign projects
• Reports from designers and architects outlining how they have responded to consumer suggestions for improvements
• Feedback from consumers, survey results or evaluation reports on the processes of engagement and support provided to consumers
• Reports that detail consumer participation in activities to design, measure and evaluate health care, such as notes from interviews or focus groups, planning workshops or forums, or meetings with community and consumer organisations
• Committee and meeting records that show that the health service organisation is represented at local network meetings that reflect the diversity of the local consumer population
• Feedback from consumers and consumer representatives on the involvement of consumers in governance, planning, design, measurement and evaluation of health care.</t>
  </si>
  <si>
    <t>What training and support are offered to consumers who are partnering in the governance, design, measurement and evaluation of the health service organisation?
How is feedback from consumers used to evaluate and improve the effectiveness of the support provided?</t>
  </si>
  <si>
    <t>• Policy documents that describe the orientation and ongoing training provided to consumers who have formed partnerships with the health service organisation
• Calendar of internal and external training that is available to support consumers who take part in the governance, design, measurement and evaluation of the health service organisation
• Feedback from consumers and consumer representatives on their experience of orientation, support and education for involvement in governance, design, measurement and evaluation.</t>
  </si>
  <si>
    <t>What framework is used to enable the health service organisation to partner with Aboriginal and Torres Strait Islander communities?</t>
  </si>
  <si>
    <t>• Policy documents that describe the health service organisation’s approach to providing culturally appropriate and safe health care for Aboriginal and Torres Strait Islander people
• Membership of the health service organisation board, and clinical governance or consumer advisory committees that reflects the consumer population
• Reports on the number of Aboriginal and Torres Strait Islander members of the workforce employed by the health service organisation
• Employment documents that describe the roles and responsibilities of Aboriginal health workers or community liaison officers
• Examples of strategies that have been implemented to strengthen the Aboriginal and Torres Strait Islander workforce or provide leadership regarding Aboriginal and Torres Strait Islander healthcare needs
• Reports from meetings that included representatives from the health service organisation, and from local Aboriginal and Torres Strait Islander networks and service providers
• Committee and meeting records where consultation about local health issues for the community and the cultural appropriateness of education programs were discussed
• Memorandum of understanding or similar formal agreement with the local Aboriginal and Torres Strait Islander community or health service providers
• Training documents about cultural capability and awareness of Aboriginal and Torres Strait Islander healthcare needs
• Examples of programs that have been implemented to deal with the healthcare needs of Aboriginal and Torres Strait Islander people
• Examples that show a culturally safe environment for Aboriginal and Torres Strait Islander people who use the health service organisation.</t>
  </si>
  <si>
    <t>How are consumers involved in the design and delivery of workforce training and education?</t>
  </si>
  <si>
    <t>• Project plans, communication strategies or consultation plans that describe the involvement of consumers in the development of training curriculums and materials
• Committee and meeting records in which training curriculums for the workforce were discussed and feedback was provided by consumers
• Training documents that incorporate consumers’ views and experiences
• Records of training or presentations provided to the workforce by consumers
• Feedback from consumers involved in developing training and education resources for the workforce.</t>
  </si>
  <si>
    <t>The health service organisation works in partnership with consumers to incorporate their views and experiences into training and education for the workforce</t>
  </si>
  <si>
    <t>How are the health service organisation’s safety and quality systems used to:
• Ensure appropriate governance of medication management
• Support development and implementation of policies and procedures for medication management
• Identify and manage risks associated with medication management
• Identify training requirements for medication management?</t>
  </si>
  <si>
    <t>• Policy documents about medication management that are accessible to the workforce
• Observation of clinicians’ practice that demonstrates use of the health service organisation’s processes for medication management
• Records of interviews with clinicians that show that they understand the health service organisation’s processes for medication management
• Committee and meeting records relating to medication safety
• Terms of reference and membership of the governance group or committee responsible for medication safety
• Documents that detail responsibilities for organisation-wide medication safety systems at all levels of the organisation
• Employment documents that outline the roles, responsibilities and accountabilities for clinical and organisational medication management activities
• Training documents about medication management and medication safety
• Reports from an incident management and investigation system, including analysis of incident data and trends relating to medication management
• Risk management system that includes actions to manage risks identified in medication management.</t>
  </si>
  <si>
    <t>How are the effectiveness and performance of medication management monitored and improved?
How are the outcomes of improvement activities communicated to the governing body, the workforce, consumers and other organisations?</t>
  </si>
  <si>
    <t>• Results of trend analyses of incident data on medication management systems
• Results of workforce and patient experience surveys relating to medication management
• Quality measures and tools developed to evaluate medication management systems
• Reports to the highest level of governance and the workforce about the evaluation and assessment of performance of medication management systems
• Actions taken to improve the safety of medication management systems
• Evidence of risk assessments, evaluations and actions taken to implement new tools or processes for medication management (for example, implementation of electronic medication management)
• Audits of compliance with medication management policies and procedures
• Results of observation audits or walk-arounds
• Examples of action taken as a result of feedback (including complaints) from surveys or focus groups.</t>
  </si>
  <si>
    <t>What processes from the Partnering with Consumers Standard do clinicians use to involve patients in planning and making decisions about their medication management?
How does the health service organisation ensure that patients are provided with medicine-related information tailored to their needs and health literacy?</t>
  </si>
  <si>
    <t>• Policy documents that describe the processes for gaining patient consent, or consulting with substitute decision-makers, for the administration of medicines
• Policy documents about consumer engagement in medication management
• Observation of clinicians’ practice that shows use of the health service organisation’s processes for partnering with consumers
• Records of interviews with clinicians that show that they understand the health service organisation’s processes for partnering with consumers
• Samples of medicine-related information resources for patients, carers and families that meet the requirements in the health literacy actions of the Partnering with Consumers Standard
• Examples of clinical documentation that provide evidence of shared decision making about medication management
• Results of patient experience surveys about medication management.</t>
  </si>
  <si>
    <t>What processes does the health service organisation use to ensure that only clinicians with the relevant authority prescribe, dispense or administer medicines?
What processes are used to ensure that clinicians are competent and operating within their individual scope of clinical practice?</t>
  </si>
  <si>
    <t>• Policy documents about scope of clinical practice for prescribing, dispensing and administering
medicines
• List of the individual workforce members with authority to prescribe, dispense or administer
medicines
• Employment documents that describe the responsibilities, accountabilities and scope of clinical practice of the workforce in medication management
• Records of competency assessments of the workforce where medication authority requires demonstration of competence
• Audit results of compliance with the authority to prescribe, dispense or administer medicines
• Committee and meeting records in which the scope of clinical practice for medicines was considered.</t>
  </si>
  <si>
    <t>What processes are used to obtain and record a best possible medication history (BPMH) in the patient’s healthcare record?
How does the health service organisation evaluate the quality of patient involvement in the process of obtaining a BPMH?</t>
  </si>
  <si>
    <t>• Policy documents about obtaining and documenting a BPMH
• Audit results of healthcare records for documentation of a BPMH
• Evidence that BPMHs are documented in a standard place (hard copy or electronic), such as a medication management plan
• Evaluation report on the quality of patients’ involvement in, and contribution to, the process of obtaining a BPMH
• Evaluation of the quality and usefulness of the content of a BPMH
• Training documents about taking and documenting a BPMH
• Records of competency assessments of the workforce in taking and documenting a BPMH.</t>
  </si>
  <si>
    <t>What processes are in place to ensure that clinicians review their patients’ current medication orders against the BPMH?
How and where are discrepancies with a patient’s medicines documented and reconciled?
How are changes to a patient’s medicines, and the reasons for change, documented and communicated at transfer of care or on discharge?</t>
  </si>
  <si>
    <t>• Policy documents about medication reconciliation on admission, at transitions of care and on discharge
• Tool or form (hard copy or electronic) used for medication reconciliation
• Audit results of documentation of medication reconciliation
• Training documents about medication reconciliation and workforce training attendance records.</t>
  </si>
  <si>
    <t>How does the health service organisation ensure that a patient’s history of medicine allergies and adverse drug reactions (ADRs) is recorded when taking a BPMH on presentation?
How do clinicians who prescribe, dispense or administer medicines know that a patient has an existing medicine allergy or ADR?</t>
  </si>
  <si>
    <t>• Policy documents about recording a patient’s known medicine allergies and ADRs on presentation
• Audit results of healthcare records for documentation of known medicine allergies and ADRs on presentation
• Feedback to the workforce about compliance with documenting known medicine allergies and
ADRs on presentation
• Training documents about taking and documenting a patient’s history of medicine allergies and ADRs on presentation.</t>
  </si>
  <si>
    <t>What processes are used to ensure that all medicine allergies and ADRs experienced by a patient during an episode of care are recorded in the patient’s healthcare record, and reported in the incident management and investigation system?
How do clinicians who prescribe, dispense or administer medicines know that a patient has experienced a new medicine allergy or ADR?
What processes are used to ensure that clinicians document a patient’s new medicine allergies or ADRs on their medicines list?</t>
  </si>
  <si>
    <t>• Policy documents about recording new medicine allergies and ADRs experienced during an episode of care
• Audit results of workforce compliance with policies, procedures, protocols and guidelines for documenting new medicine allergies and ADRs
• Audit results of healthcare records for documentation of new medicine allergies and ADRs in places noted in policies, procedures, protocols and guidelines
• Feedback to the workforce about compliance with policies, procedures, protocols and guidelines for documenting new medicine allergies and ADRs
• Results of analysis of incident data relating to new medicine allergies and ADRs
• Orientation or training documents about documenting patients’ new medicine allergies and ADRs.</t>
  </si>
  <si>
    <t>What processes are used to report all new suspected ADRs experienced by patients during their episode of care to the Therapeutic Goods Administration (TGA)?
What resources, tools or information are provided to clinicians to encourage the reporting of ADRs?
How does the health service organisation use the information and reports on suspected ADRs experienced by its patients?</t>
  </si>
  <si>
    <t>• Policy documents on recording and reporting suspected ADRs to the TGA
• Record of suspected ADR reports submitted to the TGA
• Communication to the workforce explaining the process for reporting suspected ADRs to the TGA
• Reports from audits of workforce compliance in using the process for reporting ADRs to the TGA
• Communication with the workforce and the highest level of governance summarising TGA reports of suspected ADRs experienced within the health service organisation
• Consumer resources outlining how they can selfreport ADRs to the TGA
• Orientation or training documents about identifying and reporting suspected ADRs to the TGA.</t>
  </si>
  <si>
    <t>What evidence-based policies, procedures or guidelines for medication review are in place for clinicians?
What processes are used to identify patients at risk of medicine-related problems or adverse events, and to set priorities for patients for medication review?</t>
  </si>
  <si>
    <t>• Policy documents about undertaking, prioritising and documenting medication reviews
• Documented examples of actions taken as a result of medication review
• Orientation or training documents about medication review
• Employment documents that outline the roles, responsibilities and accountabilities for medication review
• Audit results of compliance with the system for medication review
• Audit results of the conduct of medication review
• Review of data about medication-related problems or adverse events experienced by patients.</t>
  </si>
  <si>
    <t>How do clinicians inform patients about options for their care, including use of medicines?
What information do clinicians provide to patients about the benefits and risks of medicine-related treatment options?
How do clinicians gain access to medicine-related information for patients?</t>
  </si>
  <si>
    <t>• Policy documents that define the roles, responsibilities and accountabilities of the clinical workforce in informing patients and carers about their individual medicines needs and risks
• Audit results of workforce compliance with policies, procedures, protocols and guidelines for informing patients and carers about their individual medicines needs and risks
• Observation that information about medicines needs and risks is available for clinicians to use during discussions with patients and carers
• Examples of resources that can be provided to support discussion about patients’ medicines needs and risks
• Results from evaluation of the usefulness of locally produced medicine-related information, and patients’ understanding of their medicines needs and risks
• Communication with the workforce that promotes the importance of discussing medicines needs and risks with patients.</t>
  </si>
  <si>
    <t>What processes are used by clinicians to document and maintain a current medicines list during a patient’s episode of care?
How do clinicians generate a current medicines list, including reasons for any changes, to use at clinical handover and provide on discharge?</t>
  </si>
  <si>
    <t>• Policy documents that outline the generation, distribution and provision of a medicines list (with reasons for any changes) to patients and clinicians, including at transitions of care and on discharge
• Audit results of documenting medicines lists on admission
• Audit results of providing a medicines list to patients on discharge
• Orientation or training documents about generating and updating medicines lists
• Documented process to gain consent before sharing a patient’s medicines list on discharge
• Examples where medicines lists have been tailored to the specific needs of recipients (patient, general practictioner, community pharmacist).</t>
  </si>
  <si>
    <t>How does the health service organisation ensure that medicine-related information and decision support tools are up to date and available to clinicians at the point of decision-making?</t>
  </si>
  <si>
    <t>• Observation that up-to-date decision support tools such as protocols, guidelines and medicinerelated information resources are available in clinical areas (in electronic or hard copy)
• Orientation or training documents about using decision support tools for medicines
• Communication with the workforce about medicine-related information and decision support tools
• Examples of medicine-related information and decision support tools.</t>
  </si>
  <si>
    <t>How does the health service organisation ensure that all medicines (including temperature-sensitive medicines) are stored and handled according to manufacturers’ directions?
How does the health service organisation manage and report risks associated with the storage of medicines?
How does the health service organisation ensure that processes for medicines disposal are consistent with state or territory requirements and the manufacturer’s instructions?</t>
  </si>
  <si>
    <t>• Policy documents about the safe and secure distribution and storage of medicines (including Schedule 8 medicines, temperature-sensitive medicines and cold chain management)
• Policy documents about the disposal of unused, unwanted or expired medicines
• Audit results of compliance with the correct storage, distribution and disposal of medicines, including patients’ own medicines
• Reports on medicine use and review of usage patterns
• Committee and meeting records in which the storage, distribution and disposal of medicines were considered
• Orientation or training documents about storage, distribution and disposal of medicines
• Examples of action taken to manage identified risks regarding the storage, distribution and disposal of medicines
• Results of analyses of incident reports relating to medicine storage and disposal.</t>
  </si>
  <si>
    <t>What processes are in place to identify medicines that are considered to be high risk?
How does the organisation ensure safe and appropriate storage, prescribing, administration and distribution practices for high-risk medicines?</t>
  </si>
  <si>
    <t>• Policy documents about identifying, storing, prescribing, dispensing, administering and monitoring high-risk medicines
• List of high-risk medicines used in the health service organisation
• Audit results of compliance with policies, procedures, protocols and guidelines for documenting, storing, prescribing, dispensing, administering and monitoring high-risk medicines
• Results of audits or risk assessments of high-risk medicines
• Examples of implementation of alerts or advisories relating to high-risk medicines
• Committee and meeting records in which high-risk medicines were discussed
• Results of analysis of incidents involving high-risk medicines
• Orientation or training documents about high-risk medicines
• Feedback to the workforce about incidents associated with high-risk medicines and risk
prevention strategies
• Examples of communication (including education) with patients and carers about
high-risk medicines.</t>
  </si>
  <si>
    <t>How are the health service organisation’s safety and quality systems used to:
• Support implementation of policies and procedures for the delivery of comprehensive care
• Identify and manage risks associated with the delivery of comprehensive care
• Identify training requirements for the delivery of comprehensive care?</t>
  </si>
  <si>
    <t>• Policy documents that provide guidance on aspects of comprehensive care, including
– organisation-wide screening and assessment processes
– documentation of screening and assessment findings, the outcome of shared decisionmaking processes, agreed goals of care and comprehensive care plans
– roles, responsibilities and accountabilities of the multidisciplinary team in delivering comprehensive care
– processes for identifying patients at the end of life and managing their care appropriately
– processes relating to the specific harms identified in the ‘Minimising patient harm’
criterion of this standard
• Risk management system to identify, monitor, manage, review, and manage risks associated with, comprehensive care
• Audit results of clinical practice in the delivery of comprehensive care
• Results from audits, prevalence surveys and incident reporting relating to comprehensive care
• Documentation of governance structures, including committees or other bodies, to discuss planning and delivery of comprehensive care
• Committee and meeting records in which planning and delivery of comprehensive care were discussed
• Risk assessment of workforce competency and training needs, and actions taken to manage risks
• Training documents relating to planning and delivering comprehensive care, including care at the end of life, and care relating to falls, pressure injuries, mental health, nutrition and hydration, and cognitive impairment.</t>
  </si>
  <si>
    <t>How are the strategies to improve the outcomes of comprehensive care and associated  processes continuously evaluated and improved?
How are the outcomes of improvement activities communicated to the governing body, the workforce and consumers?</t>
  </si>
  <si>
    <t>• Record of quality improvement activities relating to comprehensive care
• Administrative and clinical data that are used to decide risk, priorities for improvement and effectiveness of improvement interventions for provision of comprehensive care
• Audit results of healthcare records for documentation of screening, assessment and shared decision-making processes, and comprehensive care plans
• Schedules for planned audits of issues associated with delivery of comprehensive care
• Committee and meeting records in which quality performance and improvement strategies for delivery of comprehensive care were discussed
• Results of data analysis on outcomes such as length of stay, the alignment of documented patient preferences with actual care and the prevalence of adverse events associated with identified risks
• Actions taken to manage identified risks associated with delivering comprehensive care
• Reports to the highest level of governance, consumers and the workforce on delivery of comprehensive care, or other documented information on trends relating to identified risks
• Communication with the workforce and patients about improvement activities and outcomes
• Documentation from incident monitoring that captures data relating to delivery of
comprehensive care
• Examples of improvement activities that have been implemented and evaluated to improve teamwork, screening assessment or shared decision making
• Feedback provided to the workforce about the results of audits relating to delivery of comprehensive care and actions to deal with issues identified
• Results of consumer and carer experience surveys, and actions taken to deal with issues
identified
• Results of workforce surveys for attitudes regarding delivery of care that is based on a patient’s identified goals for the episode of care
• Adverse events register that includes actions taken to improve performance in relation to adverse events associated with delivery of care that is based on a patient’s identified goals for the episode of care.</t>
  </si>
  <si>
    <t>What processes from the Partnering with Consumers Standard do clinicians use to involve patients when providing comprehensive care?
How does the health service organisation collect feedback from patients about information provided on comprehensive care?</t>
  </si>
  <si>
    <t>• Audit results of healthcare records that include
– documentation of patients’ nominated substitute decision-makers or support people they want involved in care decisions
– documentation about the content and outcome of shared decision-making processes (for example, discussion of risks and benefits, information about patients’ goals and preferences)
– patient and carer involvement in screening, assessment and comprehensive care delivery
– a comprehensive care plan based on the outcomes of a shared decision-making process
– evidence that the comprehensive care plan is provided to the patient
– patient and carer involvement in discharge planning
– case conference records with patients and carers
• Results of patient and carer experience surveys and actions taken to deal with issues identified
regarding participation in shared decision making
• Observation of patients and carers participating in decision-making about their care
• Feedback from patients and carers regarding their involvement in care, the extent to which their needs were met and participation in shared decision making.</t>
  </si>
  <si>
    <t>What systems and processes are in place to support clinicians to communicate, deliver and document comprehensive care in the setting that best meets patients’ needs?
What systems and processes are in place to ensure the timely referral of patients to relevant services?
What systems and processes are used to identify the clinician with overall responsibility for the patient?
How is this communicated to the patient and the team?</t>
  </si>
  <si>
    <t>• Policy documents that outline processes for
– comprehensive care planning, including shared decision making and goal-setting with patients, and triggers for review of comprehensive care plans
– managing patient flow, including flagging patients with clinical priorities that need urgent or special consideration
– referral to other services, including clinical or other criteria for referral
– determining and transferring accountability for a patient’s care
• Observation of clinicians’ practice that demonstrates use of the health service organisation’s processes for comprehensive care
• Records of interviews with clinicians that demonstrate that they understand the health service organisation’s processes for comprehensive care
• Employment documents that describe roles and responsibilities for
– managing patient flow
– screening and clinical assessment processes
– developing comprehensive care plans
– delivering comprehensive care
• Training documents about
– shared decision making and goal-setting
– screening and clinical assessment processes for comprehensive care
– multidisciplinary teamwork and collaboration
– planning and delivering comprehensive care, including at the end of life
– strategies for minimising risks of harm
• Standardised tools and templates for developing, documenting and communicating comprehensive care plans
• Committee and meeting records in which the placement of populations of patients in settings appropriate to their clinical needs was discussed
• Examples of improvement activities that have been implemented and evaluated to better match patients’ care setting to their clinical needs
• Memorandums of understanding or other agreements with external organisations that outline services for transfer of patients
• Communication with the workforce that provides guidance about referral processes to different services
• Audit results of healthcare records for documented accountability for patient care
• Standardised referral tools and processes, including documented referral criteria for specialist services within the organisation and in the community
• Feedback from patients and carers about whether they can identify the clinician with overall responsibility for the patient.</t>
  </si>
  <si>
    <t>How do multidisciplinary collaboration and teamwork operate in the health service organisation?
How are the roles and responsibilities of each clinician working in a team defined? How is this communicated to team members and the patient?</t>
  </si>
  <si>
    <t>• Policy documents that outline structured communication processes that are used to ensure that members of the workforce understand their delegated roles and responsibilities when working as a multidisciplinary team
• Relevant documentation from multidisciplinary meetings or case conferences about patients with complex needs
• Schedule of regular multidisciplinary team meetings, such as ‘safety huddles’, bedside rounding or patient journey board meetings
• Training documents about multidisciplinary collaboration, teamwork and communication
• Employment documents that describe the roles, responsibilities and accountabilities of the workforce
• Organisational chart and delegations policy that show clinical governance reporting lines and
relationships
• Documented processes for reporting and investigating concerns about clinicians who fail to collaborate or work as effective team members
• Committee and meeting records that show interdisciplinary membership and collaboration.</t>
  </si>
  <si>
    <t>How are clinicians supported to collaborate with each other, patients, carers and families in planning and delivering comprehensive care?</t>
  </si>
  <si>
    <t>• Resources and tools, including decision aids or pathways, that outline accountabilities of clinicians and promote collaborative practice (for example, whiteboards, electronic journey boards)
• Examples of activities that have been implemented and evaluated to improve organisation of care delivery routines and workflow
• Observation of collaborative work to plan and deliver care
• Feedback from consumers about how clinicians worked together to deliver care
• Data from patient and carer experience surveys about collaboration and teamwork among clinicians.</t>
  </si>
  <si>
    <t>How does the health service organisation ensure that screening and assessment processes used to identify the risks of harm are integrated and timely?</t>
  </si>
  <si>
    <t>• Organisational assessment of the risks relevant to the population serviced by the health service
organisation
• Policy documents that outline processes for conducting screening for, and assessment of, identified clinical conditions and risks, including those outlined in the ‘Minimising patient harm’ criterion, if relevant
• Resources and tools developed for screening and assessment of clinical conditions and risks that are relevant to the health service organisation and risks outlined in the ‘Minimising patient harm’ criterion
• Employment documents that describe the roles, responsibilities and accountabilities for the workforce in relation to screening and assessment
• Training documents about the identification and assessment of at-risk patients
• Audit of screening and, if necessary, assessment processes on admission and at appropriate intervals during an episode of care.</t>
  </si>
  <si>
    <t>What processes are in place for patients to identify as being of Aboriginal or Torres Strait Islander origin?
How is this information recorded in administrative information systems and transferred to clinical information systems?</t>
  </si>
  <si>
    <t>• Policy documents that outline processes for identifying Aboriginal and Torres Strait Islander patients, and recording this information in administrative and clinical information systems
• Admission registration form on which patients can identify as being of Aboriginal or Torres Strait Islander origin
• Comparison of patient healthcare and admission records that shows that Aboriginal and Torres Strait Islander patients are identified consistently
• Communication material displayed in admission areas that provides patients with information about why they will be asked if they identify as being of Aboriginal or Torres Strait Islander
origin
• Training documents about obtaining information about Aboriginal and Torres Strait Islander patients
• Communication with the workforce about the importance of identifying Aboriginal and Torres
Strait Islander patients.</t>
  </si>
  <si>
    <t>What processes are in place to support patients to document an advance care plan?</t>
  </si>
  <si>
    <t>• Policy documents about end-of-life care and advance care planning that are consistent with state or territory guidelines and directives
• Audit results of healthcare records that note the information provided to patients about advance
care planning
• Audit results of healthcare records that contain advance care plans
• Patient information packages or resources about advance care planning
• Forms that provide instructions to help prepare advance care plans
• Forms that the workforce can distribute to patients or carers to help prepare advance care
plans
• Consumer and carer information packages or resources about advance care planning.</t>
  </si>
  <si>
    <t>What processes are used for screening patients at presentation, during clinical examination, at history taking and at other appropriate times?
Are the tools that are used validated, and do these screening processes have the capacity to identify cognitive, behavioural, mental and physical conditions, issues or risks of harm?
Do these screening processes have the capacity to identify social and other circumstances that may compound the risks?</t>
  </si>
  <si>
    <t>• Policy documents that outline processes for conducting screening and identify
– when routine screening will occur in an episode of patient care
– the roles and responsibilities of members of the workforce who screen patients
– the process for taking action when risks are identified
– indications for repeating the screening process
• Observation of clinicians’ practice that shows use of relevant screening processes
• Records of interviews with clinicians that show that they understand the health service organisation’s screening processes
• Training documents about organisational screening processes, and processes at ward, unit
or service level, if required
• Communication with clinicians about updates to screening processes
• Tools for screening that include prompts to clinicians to screen for social and other circumstances that may compound risks
• Risk assessment tool that is in use throughout the health service organisation
• Audit results of healthcare records for screening at presentation, during clinical examination and history taking, and when required during care; the audit should be done in collaboration with patients, carers and families
• Audit results of healthcare records for completion of history taking for patients that demonstrate that social or other circumstances that may increase a patient’s risk are recorded
• Observation of clinicians screening patients according to the health service organisation’s policies, procedures or protocols
• Feedback from patients and carers about screening.</t>
  </si>
  <si>
    <t>What processes are in place for clinicians to ensure comprehensive assessment of patients’ conditions and risks that were identified through the screening process?
How does the health service organisation ensure that clinicians use these processes?</t>
  </si>
  <si>
    <t>• Policy documents that address
– processes for assessing patients’ health status
– identification of risks and actions required
• Audit results of healthcare records for assessment of conditions and risks, for patients for whom screening was indicated
• Assessment tools and resources for clinicians
• Training documents about clinical assessment and assessment tools
• Results of a workforce survey, and actions taken to address feedback on assessment processes, tools and resources
• Standardised templates or forms for communicating critical information identified during assessment, such as email alerts or discharge summaries
• Observation of the use of standardised assessment processes, tools and resources
• Feedback from patients and carers about assessment.</t>
  </si>
  <si>
    <t>What systems and processes are in place for documenting the findings of screening and assessment processes in the healthcare record?
What processes are used to ensure that, if appropriate, information about the identified risks is shared with all members of the workforce who have contact with the patient?</t>
  </si>
  <si>
    <t>• Policy documents for recording
– findings of screening and clinical assessment processes, risks and alerts
– medical reviews or reassessments and their outcomes
– changes to the care plan
• Audit results of healthcare records for the use of a screening and clinical assessment form, and
relevant alerts
• Templates and forms for medical review assessment, risk assessment or care variation
• Training documents about patient healthcare record documentation, including electronic and paper-based documentation
• Observation of workforce computer access to healthcare records in clinical areas.</t>
  </si>
  <si>
    <t>What processes are used for shared decision making between clinicians and the patient, carer and support people?
How do clinicians elicit patient preferences and goals of care, including social and wellbeing goals?
What processes are in place for developing a comprehensive and individualised plan that addresses the significance and complexity of the patient’s health issues and risk of harm, and identifies the agreed goals of care?</t>
  </si>
  <si>
    <t>• Training documents about
– shared decision making
– documenting a comprehensive care plan
• Audit results of comprehensive care plans for documenting
– goals for the patient’s treatment and care
– details of the patient’s nominated substitute decision-maker, carers and other support people to be involved in care decisions
– actions to achieve goals
– review date for goals
– discharge plan
• Observation of clinicians’ practice that shows use of the health service organisation’s processes for shared decision making
• Records of interviews with clinicians that show that they understand the health service organisation’s processes for shared decision making
• Results of patient and carer experience surveys regarding participation in treatment planning, and understanding and agreement with their comprehensive care plan
• Observation of patients and carers participating in making decisions about their care
• Observation of accessibility of communication resources for clinicians to provide contact details for support services, such as local consumer health advocates, interpreters, or cultural support or liaison services
• Feedback from patients on the extent to which decisions were shared, goals were developed, support people were involved in discussions, and discharge planning was undertaken.</t>
  </si>
  <si>
    <t>What processes are in place to ensure that the care delivered is consistent with the patient’s comprehensive care plan?
What processes are in place to ensure that the workforce monitors the effectiveness of a patient’s care plan, including reviewing and updating the plan when necessary, in collaboration with the patient, carer and family?</t>
  </si>
  <si>
    <t>• Policy documents that describe the requirements for routinely reviewing the effectiveness of the comprehensive care plan
• Audit results of
– the effectiveness of the comprehensive care plan in meeting goals of care
– whether comprehensive care plans are being reviewed when necessary, including after significant changes in the patient’s diagnosis, behaviour, cognition, mental state or condition
– whether case conferences with patients, carers and families are held when necessary
• Training documents about using the comprehensive care plan, including roles and responsibilities, and how to partner with patients, carers and families to deliver care
• Results of patient and carer experience surveys
• Interviews with patients and carers about participation in ongoing review and reassessment of the patient’s comprehensive care plan
• Patient and carer information packages that provide information to enable them to participate in their care
• Forms that patients review, sign and receive as a copy that relate to their clinical management
• Feedback from patients, carers and families about their inclusion in delivering care
• Observation of clinicians, carers and patients working together to deliver a comprehensive care plan, including monitoring and reviewing the plan as needed.</t>
  </si>
  <si>
    <t>How does the health service organisation identify patients who are at the end of their life?
How does the health service organisation ensure that these processes are consistent with the National Consensus Statement: Essential elements for safe and high-quality end-of-life care?</t>
  </si>
  <si>
    <t>• Policy documents that outline processes for identifying patients who are at the end of life that are consistent with the Consensus Statement
• Resources and tools to help clinicians identify patients who are at the end of life
• Training documents about identifying patients who are at the end of life
• Committee and meeting records where identification of patients at the end of life was discussed
• Evaluation of the use and effectiveness of tools and processes used to identify patients at the end of life, and associated plans for quality improvement
• Relevant documentation from morbidity and mortality meetings, and death reviews where end-of-life processes were discussed.</t>
  </si>
  <si>
    <t>How do clinicians gain access to specialist palliative care advice?</t>
  </si>
  <si>
    <t>• Policy documents that detail the
– processes to access specialist palliative care advice within the health service organisation or externally
– criteria for accessing specialist palliative care
• Training documents about accessing specialist palliative care advice
• Audit results of healthcare records for appropriate access to specialist palliative care advice
• Communication with clinicians that outlines processes for accessing specialist palliative care advice
• Observation that information about how to access specialist palliative care advice is readily accessible for clinicians when providing care.</t>
  </si>
  <si>
    <t>How does the health service organisation receive advance care plans from patients?
How does the health service organisation ensure that advance care plans are documented in the patient’s healthcare record and that care is provided in accordance with these plans?</t>
  </si>
  <si>
    <t>• Policy documents that describe the requirements for documenting advance care plans in the patient’s healthcare record
• Reviews of the use of advance care plans
• Audit results of healthcare records for documentation of advance care plans
• Reports of incidents of noncompliance with the use of advance care plans (for example, when advance care plans were unavailable, illegible or not used to guide care when they should have been) and actions taken to deal with these incidents.</t>
  </si>
  <si>
    <t>How does the health service organisation ensure that members of the workforce receive supervision and support when delivering end-of-life care?</t>
  </si>
  <si>
    <t>• Policy documents that outline criteria and processes for accessing
– supervision and support in providing end-oflife care
– external services for counselling or debriefing, if required
• Tools and resources to support clinicians to develop skills in self-care, reflective practice and peer support
• Training documents about self-care for the workforce involved in providing end-of-life care
• Results of workforce surveys about access to services that provide support to members of the workforce who provide end-of-life care
• Observation that information about support services is readily available for the workforce that provides end-of-life care.</t>
  </si>
  <si>
    <t>What data are collected about the safety and quality of end-of-life care in the health service organisation?
How are these data reviewed to ensure that they align with planned goals of care for the patient?</t>
  </si>
  <si>
    <t>• Schedule of reviews of safety and quality of end-of-life care
• Report on completed reviews of safety and quality of end-of-life care
• Schedule of mortality and morbidity meetings, and death reviews where the safety and quality of end-of-life care provided to patients was compared with the planned goals of care and best
practice
• Register that records deaths and documents their review against the goals of care
• Audit results that evaluate the end-of-life care provided, the planned goals of care from patients’
clinical records and best practice
• Examples of improvement activities that have been implemented and evaluated to align end-of-life care with patients’ planned goals of care and best practice.</t>
  </si>
  <si>
    <t>How are clinicians supported to share decisions about end-of-life care with patients, carers and families?
How are clinicians supported to deliver care that aligns with the National Consensus Statement: Essential elements for safe and high-quality end-of-life care?</t>
  </si>
  <si>
    <t>• Tools and resources for shared decision making with patients, carers and families about end-of-life care
• Audit results of healthcare records for documenting outcomes of discussion about shared decision making about end-of-life care between clinicians, patients, carers and families
• Examples of actions taken to improve shared decision-making process
• Training documents about shared decision making relating to end-of-life care
• Patient and carer information packages or resources about end-of-life care options
• Results of patient and carer experience surveys and actions taken to deal with issues identified regarding patient, carer and family participation in end-of-life care planning.</t>
  </si>
  <si>
    <t>How are decision-making and management processes described for preventing pressure injuries and for wound management?
What processes are in place to ensure that evidencebased documents and tools for preventing pressure injuries and wound management are current and consistent with best-practice guidelines?
How does the health service organisation ensure that the workforce is following best-practice guidelines and tools for the prevention of pressure injuries?</t>
  </si>
  <si>
    <t>• Policy documents about preventing and managing pressure injuries that are consistent with best-practice guidelines
• Training documents about managing pressure injuries
• Committee and meeting records regarding responsibilities for overseeing the wound management system
• Reports from clinical data systems that capture progress or outcomes relating to pressure injury wounds
• Audit results of healthcare records for compliance with policies, procedures or protocols on management of pressure injuries and wounds
• Feedback provided to the workforce about the results of audits, and actions to deal with issues
identified
• Observation of best-practice guidelines that are used by the clinical workforce.</t>
  </si>
  <si>
    <t>What assessment tools or processes are used by the workforce to complete a comprehensive skin inspection for at-risk patients?
What processes are in place to ensure that prevention plans (including skin inspections) for patients at risk of a pressure injury are consistent with best-practice guidelines?</t>
  </si>
  <si>
    <t>• Protocols for time frames and frequency of skin inspections
• Audit results of healthcare records for patients at risk of pressure injuries who are assessed in line with time frames and frequency in protocols
• Templates for pressure injury prevention plans
• Examples of patients with completed pressure injury prevention plans.</t>
  </si>
  <si>
    <t>What processes are in place to ensure that equipment, devices and products are being used in line with best-practice guidelines to prevent and effectively manage pressure injuries?
What information and support are provided to patients about the prevention and management of pressure injuries?</t>
  </si>
  <si>
    <t>• Register of equipment and devices
• Guidelines for use of, and access to, equipment to prevent pressure injuries
• Register of workforce training in the use and allocation of equipment and devices to manage pressure injuries
• Reports of equipment use
• Clinical audit of equipment use
• Register of equipment maintenance and safety checks
• Inventories of equipment, or guidelines on how to obtain required equipment (for example, rental options)
• Committee and meeting records about the use of equipment and devices, and evaluation of the efficacy of products, equipment and devices
• Patient and carer information packages or resources about preventing pressure injuries
• Results of patient and carer experience surveys, and organisational responses, in relation to information provided about preventing and managing pressure injuries.</t>
  </si>
  <si>
    <t>How does the health service organisation ensure that falls prevention, harm minimisation and postfall management plans are consistent with bestpractice guidelines?</t>
  </si>
  <si>
    <t>• Policy documents that
– are consistent with best-practice guidelines
– include processes for post-fall management
• Tools and resources to prevent falls and minimise harm from falls
• Audit results of healthcare records to determine whether patients at risk of falls are assessed and managed in line with best-practice guidelines
• Templates for falls prevention, harm minimisation and post-fall management plans
• Observation of the use of falls prevention plans
• Feedback from patients to evaluate falls prevention plans against care provided.</t>
  </si>
  <si>
    <t>What equipment and devices are available for patients to prevent harm from falls or to manage patients who are at risk of falling?</t>
  </si>
  <si>
    <t>• Inventories of equipment and audit of clinical use
• Maintenance logs of equipment and devices
• Policy documents about equipment procurement and provision
• Documented systems for reviewing and procuring equipment and devices
• Committee and meeting records that note responsibilities for evaluating the effectiveness of products, equipment and devices.</t>
  </si>
  <si>
    <t>What information and support are provided to patients and carers about falls risk and prevention?</t>
  </si>
  <si>
    <t>• Consumer and carer information packages or resources about falls risks
• Audit results of healthcare records to determine whether information about falls risks and prevention strategies was provided to the patient
• Results of patient and carer experience surveys, and organisational responses, in relation to information provided about falls risks and falls prevention strategies.</t>
  </si>
  <si>
    <t>How does the health service organisation ensure that the planning, preparation and distribution of food, fluids and nutritional supplements are safe and acceptable, and meet a patient’s needs?</t>
  </si>
  <si>
    <t>• Policy documents about preparing and distributing food and fluids that
– are developed with multidisciplinary collaboration
– are based on current evidence and best practice
– comply with relevant legislation
• Committee and meeting records in which food preparation and distribution were discussed
• Employment documents that describe the roles and responsibilities of the workforce in the food and nutrition system
• Meal charts showing planned preparation and distribution of food and fluids based on the needs and requirements of the patient
• Audit results of healthcare records for nutrition care plans, if required
• Documented use of screening tools to identify malnutrition or dehydration on admission
• Resources and tools to help the workforce monitor patients for food and fluid intake
• Observation that best-practice guidelines about nutrition and hydration are accessible for the workforce that prepares nutrition plans.</t>
  </si>
  <si>
    <t>How does the health service organisation collect and report data on nutrition risk screening and assessment?
What information is reported to the executive about the nutritional care of at-risk patients?
What support is given to patients who require nutritional support or assistance with eating and drinking?</t>
  </si>
  <si>
    <t>• Audit results of healthcare records that show the use of resources and tools for nutrition screening and assessment for relevant patients
• Protocols for providing support to patients who require assistance with eating and drinking
• Results of patient and carer experience surveys about receiving assistance with eating and drinking, and actions taken to deal with issues identified
• Training documents about providing support for patients at risk of malnutrition or dehydration
• Reports on nutrition risk screening and assessment procedures using validated tools that are provided to relevant committees and to the executive
• Observation of manual or electronic communication methods used by the workforce in the food and nutrition system to ensure that the right meal is delivered to the right patient
• Observation of use of resources and tools in nutrition screening and assessment for relevant patients
• Observation of communication materials used at the point of care to identify any patient nutrition requirements
• Observation of monitoring of patients’ nutrition and hydration
• Observation of identification and alerts for patients who require nutritional support, or assistance with eating and drinking
• Observation of the workforce assisting patients with eating and drinking, if required.</t>
  </si>
  <si>
    <t>What processes are in place to manage safety and quality issues for patients with, or at risk of, developing cognitive impairment?
How is the use of antipsychotics and other psychoactive medicines monitored, and how is feedback provided to clinicians?
What supports are available for clinicians to use non-pharmacological approaches in response to behavioural and psychological symptoms of dementia?</t>
  </si>
  <si>
    <r>
      <t xml:space="preserve">• Policy documents that outline processes for
– recognising, preventing, treating and managing patients with cognitive impairment that are aligned with </t>
    </r>
    <r>
      <rPr>
        <i/>
        <sz val="10"/>
        <color theme="1"/>
        <rFont val="Arial"/>
        <family val="2"/>
      </rPr>
      <t>A Better Way to Care: Safe and high-quality care for patients with cognitive impairment (dementia and delirium)</t>
    </r>
    <r>
      <rPr>
        <sz val="10"/>
        <color theme="1"/>
        <rFont val="Arial"/>
        <family val="2"/>
      </rPr>
      <t xml:space="preserve"> in hospital and the Delirium Clinical Care Standard
– obtaining early primary care input about a patient’s cognitive difficulties to aid diagnosis, treatment and ongoing management decisions
• Validated tools and resources used to screen for, and assess, cognitive impairment
• Training documents about communicating with, and providing support to, patients with cognitive impairment, and assessing and responding to distress
• Employment documents that describe the roles and responsibilities of the workforce in the system for caring for cognitive impairment
• Reports of monitoring of antipsychotics and other psychoactive medicines
• Examples of quality improvement activities that have been implemented and evaluated to reduce prescribing of antipsychotics and other psychoactive medicines to patients with cognitive impairment
• Examples of activities that have been implemented and evaluated to improve the environment for people with cognitive impairment
• Examples of non-pharmacological approaches that have been implemented to respond to behavioural symptoms of dementia
• Patient, carer and family information packages that provide information to enable them to participate in the system for caring for patients with cognitive impairment
• Committee and meeting records that show the health service organisation’s involvement in dementia pathway initiatives to integrate primary, community and acute care.</t>
    </r>
  </si>
  <si>
    <t>How is the workforce supported to recognise, prevent, treat and manage cognitive impairment?
How is feedback from patients with cognitive impairment, and their carers and families collected and used to inform improvement strategies?</t>
  </si>
  <si>
    <t>• Audit results of healthcare records of older patients (65 and over) for cognitive screening within 24 hours of admission to the health service organisation using a validated tool
• Communication of screening outcomes to the workforce
• Audit results of healthcare records that show whether patients who screen positive for cognitive impairment on admission are assessed for delirium using a validated diagnostic tool
• Policy documents that describe interventions to prevent delirium for at-risk patients
• Audit results of patient discharge documents that show referral and follow-up for patients who are suspected to have dementia, but who do not have a formal diagnosis, or patients who experienced delirium during the episode of care
• Tools to communicate information about the person with cognitive impairment and how to reduce their anxiety and distress, in collaboration with the patient, and their carers and families.</t>
  </si>
  <si>
    <t>What processes are in place to ensure that the workforce can work collaboratively to identify patients at risk of self-harm or suicide?
How does the health service organisation ensure that clinicians know how to respond safely and effectively to patients who are distressed, have thoughts of self-harm or suicide, or have self-harmed?
How do members of the workforce gain access to specialist mental health expertise to provide care to patients who have thoughts of self-harm or suicide, or have self-harmed?</t>
  </si>
  <si>
    <t>• Policy documents that outline collaborative processes for identifying and treating patients at risk of self-harm or suicide, or who have self-harmed
• Risk assessment tools for patients at risk of self-harm or suicide
• Training documents about identifying and treating patients at risk of self-harm or suicide, or who have self-harmed
• Consumer and carer information packages or resources about strategies for managing self-harm, or risks of self-harm or suicide, and escalation protocols
• Clinical incident monitoring system that includes information on self-harm and suicide
• Resources for the workforce to help identify patients who require close monitoring
• Audit results of healthcare records for identifying carers and engaging them in shared decision making when a person is identified as at risk of self-harm
• Patient and carer experience surveys, a complaints management system and a consumer participation policy for patients at risk of selfharm or suicide
• Observation that information about referring patients to specialist mental health services is accessible to clinicians.</t>
  </si>
  <si>
    <t>What procedures and processes are in place to ensure rigorous follow-up for people who have harmed themselves or reported suicidal ideation?
What partnerships have been developed with key agencies when responsibility for follow-up is transferred between agencies?
How does the health service organisation identify gaps in referral processes?</t>
  </si>
  <si>
    <t>• Policy documents, including
– follow-up arrangements for people who have self-harmed or reported suicidal ideation
– clarification of workforce roles and responsibilities relating to follow-up
• Audit results of healthcare records for documentation of follow-up arrangements for patients who have self-harmed or reported suicidal ideation
• Partnership agreements or memorandums of understanding with organisations that may be involved in follow-up care
• Consumer and carer information packages about resources to assist them with issues related to self-harm and suicidal ideation.</t>
  </si>
  <si>
    <t>What processes are in place to ensure that the workforce can identify situations that may precipitate aggression?
What processes are used to mitigate these situations?
What features of the environment are used to minimise sources of potential conflict?</t>
  </si>
  <si>
    <t>• Policy documents that outline the processes for identifying and mitigating situations that may precipitate aggression
• Training documents about identifying and mitigating situations that may precipitate aggression
• Audit results of healthcare records for documented use of resources and tools to prevent violence and aggression if necessary
• Observation of design and use of the environment to minimise sources of potential conflict
• Observation of ward routines that minimise additional stresses for patients
• Observation of a systematic approach to improving safety in inpatient units (for example, safewards, productive wards).</t>
  </si>
  <si>
    <t>What processes are in place to ensure that the workforce can work collaboratively to identify patients at risk of becoming aggressive or violent?
What strategies are used to support patients at risk of becoming aggressive or violent to control their behaviour?
How does the health service organisation minimise harm to patients, carers, families and the workforce from patients who are aggressive or violent?</t>
  </si>
  <si>
    <t>• Policy documents that outline processes for identifying patients at risk of becoming aggressive or violent, and implementing de-escalation strategies
• Training documents about de-escalation strategies and safe management of aggression in patients and other consumers
• Consumer, carer and family information packages about the rights and responsibilities of people using health services
• Documentation from incident management and review processes showing review of incidents involving aggression or violence, and quality improvement activities
• Evidence of the use of personal duress alarms for the workforce
• Reports on analyses of patient, carer and family feedback regarding their participation in treatment planning for aggression and violence
• Observation of on-call members of the security workforce.</t>
  </si>
  <si>
    <t>What strategies does the health service organisation have in place to minimise the use of restraint?
Are members of the workforce competent to implement restraint safely?
How does the health service organisation ensure that the workforce is aware of safety implications of different forms of physical and mechanical restraint with different patient populations?
What processes (for example, benchmarking, routine review) are used to review the use of restraints in the health service organisation?</t>
  </si>
  <si>
    <t>• Policy documents that outline processes to treat patients without using restraint, processes regarding the use of restraint in line with legislation, and reporting of use of restraint to the governing body
• Training documents about the use of restraint and strategies for minimising and, if possible, eliminating the use of restraint
• Evidence of design and use of the environment to minimise the use of restrictive practices
• Evidence of implementation of a systematic approach to minimising coercive practices (for example, safewards, productive wards)
• Communication with the workforce about new or revised policies, procedures and protocols about the use of restraint
• Committee and meeting records where the minimisation and elimination of restraint were discussed
• Reports provided to the governing body that document the use of restraint
• Audit results of healthcare records that show use of individualised plans to reduce and eliminate the use of restraint
• Communication with patients, carers and families about the use of restraint
• Data about the use of restraint
• Examples of actions taken to reduce the use of restraint.</t>
  </si>
  <si>
    <t>What strategies does the health service organisation have in place to minimise the use of seclusion?
How does the health service organisation ensure that the workforce is competent in implementing de-escalation strategies?
What processes (for example, benchmarking, routine review) are used to review the use of seclusion in the health service organisation?</t>
  </si>
  <si>
    <t>• Policy documents that outline
– criteria for use of seclusion
– use of seclusion in line with legislation
– reporting requirements when seclusion is used
• Training documents about strategies to minimise the use of seclusion
• Evidence of design and use of the environment to minimise the use of seclusion
• Evidence of implementation of a systematic approach to minimising coercive practices (for example, safewards, productive wards)
• Communication with the workforce about new or revised policies, procedures and protocols about the use of seclusion
• Communication with patients, carers and families about the use of seclusion
• Audit results of healthcare records that show the use of individualised plans to reduce and eliminate the use of seclusion
• Register that shows all instances where seclusion was used and demonstrates a reduction in the use of seclusion over time
• Committee and meeting records where the minimisation and elimination of seclusion were discussed
• Reports provided to the governing body that document the use of seclusion.</t>
  </si>
  <si>
    <t>How are the health service organisation’s safety and quality systems used to:
• Support implementation of policies and procedures for effective clinical communication
• Identify and manage risks associated with clinical communication
• Identify training requirements for the delivery of effective clinical communication?</t>
  </si>
  <si>
    <t>• Organisation-wide strategy that outlines clinical communication processes
• Policy documents for clinical communication that deal with identified risks relevant to the health service organisation, including
– points of care when communication is required
– appropriate communication methods
– roles and responsibilities of the workforce
– engagement of patients, carers and families
• Observation of clinicians’ practice that shows use of the health service organisation’s clinical communication processes
• Records of interviews with clinicians that show that they understand the health service organisation’s clinical communication processes
• Training documents about clinical communication systems and processes
• Terms of reference and membership of committees responsible for developing and implementing the organisation-wide clinical communication strategy and associated processes, and monitoring their effectiveness
• Committee and meeting records in which clinical communication issues and actions were discussed
• Organisation-wide risk register that identifies clinical communication risks, and describes mitigation strategies and risk monitoring
• Reports, investigations and feedback from the organisation-wide incident management and investigation system that identifies adverse events, incidents and near misses relating to clinical communication and associated processes
• Schedule of routine review of the organisationwide clinical communication strategy and relevant policy documents, and updates in line with changes in best practice, emerging evidence, and reports of audits and investigations.</t>
  </si>
  <si>
    <t>How is the effectiveness of clinical communication and associated processes continuously evaluated and improved?
How are the outcomes of improvement activities reported to the governing body, the workforce, consumers and other organisations?</t>
  </si>
  <si>
    <t>• Policy documents that describe the processes for monitoring the organisation-wide clinical communication strategy and adverse events relating to clinical communication, such as
– schedule of regular audits
– risk-based schedule of reports provided to managers, relevant committees or the governing body
• Risk register that identifies clinical communication risks, and describes mitigation strategies and risk monitoring
• Key performance indicators relating to clinical communication that have been developed in consultation with the workforce
• Audit results of workforce compliance with policies for clinical communication and associated processes
• Formalised structured processes that are used when developing quality initiatives to improve clinical communication (for example, Plan–Do–Study–Act cycle)
• Audit results of healthcare records for documentation that critical information has been recorded and acted on
• Quality improvement plan that includes activities to manage risks identified in clinical communication and associated processes
• Terms of reference and membership of committees responsible for developing and implementing the communication strategy and associated processes, and monitoring their effectiveness
• Committee and meeting records in which clinical communication issues were discussed
• Structured communication tools, forms and guidelines that are implemented and updated in line with identified risks, consumer feedback and committee recommendations
• Communication with the workforce, patients, carers and their families about strategies to improve clinical communication
• Schedule of routine reviews of clinical communication policy documents, and updates in line with changes in best practice, emerging evidence, and results of audits and investigations.</t>
  </si>
  <si>
    <t>What processes from the Partnering with Consumers Standard do clinicians use to effectively communicate with patients, carers and families during high-risk situations, to involve patients in planning and making decisions about their own care?
How does the health service organisation collect feedback from patients about information provided about clinical communication?</t>
  </si>
  <si>
    <t>• Training documents about person-centred care, patient partnerships and communication strategies
• Observation of clinicians’ practice that shows use of the health service organisation’s processes for partnering with consumers
• Records of interviews with clinicians that show that they understand the health service organisation’s processes for partnering with consumers
• Policy documents about clinical communication that are based on principles of consumer engagement, health literacy and shared decision making
• Policy documents that describe mechanisms for consumer involvement in organisation-wide clinical communication strategies and associated processes, including
– membership on relevant committees
– complaints, compliments and feedback systems
– administration of regular patient feedback or experience surveys
– processes to review internally developed patient information
• Terms of reference and membership of the consumer advisory committees responsible for providing input and feedback on the organisation-wide communication strategy and associated processes, including internally developed patient information
• Committee and meeting records in which consumer input or advice on the health service organisation’s clinical communication processes was discussed, including any actions taken as a result of this advice
• Structured communication processes that include an opportunity for patient, carer and family engagement
• Records of the use of interpreters and other support services for consumers who need help to
communicate
• Information for patients and carers about their roles in clinical communication processes.</t>
  </si>
  <si>
    <t>What processes are in place for patient identification, procedure matching, clinical handover and communication of critical information or risks?
How is the workforce supported to use these processes?
What are the high-risk situations in which patient identification, procedure matching, and the communication or sharing of information are critical to ensuring safe, continuous patient care?</t>
  </si>
  <si>
    <t>• Review of organisational process mapping that identifies the situations in which patient identification, procedure matching, clinical handover and communication of emerging or changing critical information are required
• Policy documents that describe the processes for the internal transfer of patients, including temporary or time-limited transfers
• Policy documents that describe the processes for the external transfer or discharge of patients, including prioritisation and eligibility criteria, referral processes and required documentation
• Audit results of healthcare records for completed patient journey risk assessments
• Risk register that includes identified risks for
– patient identification
– procedure matching
– transfer and handover of patient care
– receipt and distribution of critical information to responsible clinicians and the multidisciplinary care team
• Activities to manage identified risks with patient identification, transfer and handover of patient care, and receipt and distribution of critical information
• Reports, investigations and feedback from the incident management and investigation system that identifies adverse events, incidents and near misses relating to patient identification, transfer and handover of patient care, or receipt and distribution of critical information
• Documentation about structured processes for communicating critical information to the responsible clinicians when all or part of care is transferred (for example, between hospitals, allied health and general practitioners)
• Documented processes for communicating critical information when there is an unexpected change in a patient’s status or when new critical information becomes available
• Standardised and structured templates to support clinical communication, such as referral forms, ‘timeout’ procedures, procedure matching checklists and discharge summaries, that are updated in line with identified risks, consumer feedback and committee recommendations
• Evidence of a paging system or other communication method for alerting clinicians who can make decisions about care when there is a change in a patient’s condition or new critical information is received
• Audit results of healthcare records for completed standardised discharge or referral forms.</t>
  </si>
  <si>
    <t>What processes are used to ensure consistent and correct identification at any point in a patient’s admission, care, treatment or transfer?
How are the requirements to use at least three approved patient identifiers described and monitored?</t>
  </si>
  <si>
    <t>• Policy documents for patient identification and procedure matching that
– reference best-practice guidelines
– specify points of care at which patient identification must occur
– specify the three approved patient identifiers to be used on each occasion
– require three approved patient identifiers to be recorded in the healthcare record, including the Individual Healthcare Identifier
• Policy documents that outline requirements for patient identification using at least three approved patient identifiers for
– patient registration or admission
– administration of care, therapy or medicines
– clinical handover, transfer and discharge
• Committee and meeting records that show that information about the performance of patient identification processes is routinely reported and reviewed
• Audit results of medication management (including adverse events, incidents and near misses relating to medication errors) in relation to correct patient identification
• Communication with the workforce about new or revised policy documents or protocols for patient identification.</t>
  </si>
  <si>
    <t>How are the processes for matching a patient to their intended care described?
How does the health service organisation ensure that the workforce is using these processes?</t>
  </si>
  <si>
    <t>• Policy documents that outline
– the points of care when procedure matching is required
– processes for matching patients to their care, including the use of three approved identifiers
– the documentation to be included in the patient’s healthcare record that demonstrates correct procedure matching
• Standardised templates for documenting procedure-matching processes, such as surgical safety checklists, consent forms, medication management plans and handover checklists, that are updated in line with identified risks, consumer feedback and committee recommendations
• Training documents about processes to correctly match patients to their intended care, therapy or treatment
• Communication with the workforce about new or revised policy documents for procedure matching.</t>
  </si>
  <si>
    <t>How does the health service organisation describe the minimum information content to be communicated at each clinical handover?
What processes are used to ensure that the health service organisation collaborates with the clinicians who are involved in clinical handover when determining the minimum information content for different handovers?</t>
  </si>
  <si>
    <t>• Policy documents for clinical handover that specify the minimum information content to be communicated at each clinical handover relevant to the organisation
• Structured communication tools that are used to effectively communicate the agreed minimum information content (for example, iSoBAR, ISBAR, SBAR)
• Evidence that clinicians were involved in developing the minimum information content to be communicated at each clinical handover
• Feedback from the workforce on the use of clinical handover policies, procedures or protocols.</t>
  </si>
  <si>
    <t>How does the health service organisation describe the different situations in which structured clinical handover should take place, the method of communication, who should be involved and the structured communication tools to assist with handover?
How are the patient’s goals and preferences communicated to those involved in clinical handover?
How does the health service organisation ensure that discharge summaries are provided to the relevant people involved in a patient’s ongoing care?</t>
  </si>
  <si>
    <t>• Policy documents that describe a structured clinical handover process, taking into account the setting, the minimum information content to be transferred, the relevant workforce to be involved, patient needs and care goals, and accountability for care
• Observation of clinicians’ practice that shows use of structured clinical handover processes and tools
• Records of interviews with clinicians that show that they understand the health service organisation’s structured clinical handover processes
• Records of workforce attendance at regularly scheduled meetings in which structured clinical handover takes place
• Audit results of completed documentation that demonstrates effective handover of responsibility for care, such as
– standardised transfer (intra- and interorganisation) transfer forms
– completed transfer forms
– standardised referral letters or discharge summaries
– checklists for ward rounds
– changes to patient care plans and pathways
• Audit results of workforce compliance with clinical handover policies, procedures or protocols
• Training documents about responsibilities and processes for clinical handover
• Communication with the workforce regarding clinical handover processes
• Information provided to consumers, carers and families that outlines their role in clinical handover processes, such as a patient charter of rights or patient admission information sheet
• Results of a patient experience survey, and patient feedback about their participation in clinical handover
• Results from workforce satisfaction surveys and feedback about referral and use of clinical handover processes
• Evidence of bedside clinical handover, if applicable, and the inclusion of patients, carers and families in the process.</t>
  </si>
  <si>
    <t>What processes are used to identify the clinician(s) who can make decisions about care and take action if needed?
How do clinicians communicate critical information to other clinicians who can make decisions about care, and patients and carers, in a timely way?</t>
  </si>
  <si>
    <t>• Policy documents that outline the
– types of critical information that are likely to be received and actions to be taken in response
– method for communicating critical information to the responsible clinician and the multidisciplinary team
– method for communicating critical information to the patient, carer and family
– time frames for communicating critical information
• Policy documents for identifying the clinicians responsible for a patient’s care and for notifying the workforce, the patient, carers and family
• Schedule of regular multidisciplinary team meetings in which new critical information alerts and risks are discussed and actions are agreed, such as ‘safety huddles’, bed rounding or patient journey board meetings
• Standardised templates to support communication of critical information, such as doctor communication books, shared crisis management plans, email alerts or discharge summaries that are updated in line with identified risks, consumer feedback and committee recommendations
• Evidence of communication methods or systems for alerting clinicians who can make decisions  about care when there is a change in a patient’s condition or new critical information is received
• Audit results of workforce compliance with policies relating to communicating critical information.</t>
  </si>
  <si>
    <t>What processes are in place to support patients and carers to communicate critical information about their care to clinicians?
What feedback processes are in place to let patients and carers know that they have been heard and action has been taken, if necessary?</t>
  </si>
  <si>
    <t>• Policy documents that outline how patients, carers and families are informed about the processes for communicating concerns to clinicians
• Examples of information provided to patients, carers and families about processes for communicating concerns to the clinicians responsible for care
• Resources or tools for patients, carers or families to use to communicate with clinicians, such as bedside whiteboards or dedicated free telephone services in waiting areas
• Patient notes that identify critical information provided by the patient or family and how this information was acted on
• Records of patient focus groups or minutes of patient-initiated team meetings
• Results of a patient experience survey or patient, carer and family feedback about their communication with clinicians and, where necessary, how these results have informed improvement strategies.</t>
  </si>
  <si>
    <t>How does the health service organisation describe the roles, responsibilities and expectations of the workforce regarding documenting information?
What processes are in place to ensure that complete, accurate and up-to-date information is recorded in the healthcare record and is accessible to clinicians?</t>
  </si>
  <si>
    <t>• Integrated patient healthcare record, either electronic or paper based, with capacity to incorporate information from multiple sources
• Information management system that
– includes care pathways and risk alerts as key components
– provides reports for monitoring patient care
• Policy documents about the information management system that specify the time frames and formats for documenting
– critical information, alerts and risks
– any medical reviews or reassessments and their outcomes
– changes to the care plan
• Standardised templates, such as medical review assessment forms, comprehensive risk assessment forms and care variation forms, for documenting in the healthcare record critical information and the actions taken
• Observation that the workforce has computer access to healthcare records in clinical areas
• Audit results of healthcare records for evidence of updated care plans, reassessments and alerts
• Training documents about the information management system.</t>
  </si>
  <si>
    <t>How are the health service organisation’s safety and quality systems used to:
• Support implementation of policies and procedures for blood management
• Identify and manage risks associated with blood management
• Identify training requirements for blood management?</t>
  </si>
  <si>
    <t>• Policy documents that reference national evidence-based guidelines across the variety of blood management and transfusion practice, and evidence that these policies are reviewed
• Observation of clinicians’ practice that shows use of the health service organisation’s processes for blood management
• Records of interviews with clinicians that show that they understand the health service organisation’s processes for blood management
• Documentation from a patient blood management program
• Documentation of assessment and management of haemoglobin and iron status before surgery
• Communication with the workforce about how they can gain access to national evidence-based
guidelines
• Tools to support blood management and transfusion decisions
• Training documents about blood management roles, responsibilities and accountabilities that are based on national evidence-based guidelines
• Prescription forms that align with clinical practice guidelines
• Documentation about consultation processes in the development and review of policies, procedures or protocols
• Policy documents about risk assessment that include assessment of blood-related risks
• Audit results of healthcare records that show adherence to blood management policies, procedures or protocols
• Audit results that show compliance with policies, procedures or protocols for monitoring the blood management system and patient blood management
• Risk register that includes actions to deal with identified risks associated with blood management</t>
  </si>
  <si>
    <t>How is the effectiveness of the blood management system continuously evaluated and improved?
How are the outcomes of improvement activities reported to the governing body, the workforce and consumers?</t>
  </si>
  <si>
    <t>• Documentation about the quality improvement system that applies across the full spectrum of activities identified under this standard, including
– compliance with the use of policies, procedures and protocols across the variety of transfusion practices, including pretransfusion practice; prescribing practice and clinical use of blood and blood products; administration of blood and blood products; and management of blood and blood products, including receipt, storage, collection and transport
– mitigation of system-related risks through quality activities, action plans and incident reviews
– activities to reduce wastage of blood and blood products
– records that show compliance with appropriate policies, procedures and protocols to minimise wastage of blood or blood products
– wastage targets, and communication to the workforce about wastage targets
– appropriate inventory levels
– comparative performance data
– audit results of healthcare records for the proportion of transfused patients with a completed patient healthcare record
– identification of risk arising from the receipt, storage, collection and transport of blood and blood products, and actions taken to reduce these risks
• Terms of reference for a blood management governance group responsible for overseeing the quality improvement system
• Employment documents that identify the roles, responsibilities and accountabilities for managing the quality improvement system
• Audit results of compliance with policies, procedures or protocols for monitoring the blood management system
• Data and reports on the performance of the blood management system
• Committee and meeting records in which issues about the performance of the blood management system and the actions to deal with these issues were monitored and reported
• Training documents on the performance of the blood management system
• Quality improvement plan that includes actions to deal with identified blood management risks
• Examples of modifications to policy documents to deal with issues of noncompliance, if required
• Communication with the workforce about the performance of the organisation’s blood management system
• Examples of improvement activities that have been implemented and evaluated to improve blood management.</t>
  </si>
  <si>
    <t>What processes from the Partnering with Consumers Standard do clinicians use to involve patients in planning and making decisions about safe blood management?
How does the health service organisation collect feedback from patients about information provided on safe blood management?
How does the health service organisation involve patients in decisions about their care and confirm their consent to treatment?</t>
  </si>
  <si>
    <t>• Policy documents about informed consent and communicating with patients
• Policy documents to support patients who refuse blood and blood products
• Observation of clinicians’ practice that shows use of the health service organisation’s processes for partnering with consumers
• Records of interviews with clinicians that show that they understand the health service organisation’s processes for partnering with consumers
• Pre-transfusion protocol that requires review of patient transfusion history and anaemia status
• Training documents about the need to review patient transfusion history before transfusion
• Administration protocols that include a checklist for blood products at the patient bedside to reduce the risk of incorrect administration of blood or blood products
• Patient and carer information packages or resources that are developed with feedback from consumers, and are available in a variety of formats and languages for distribution by the workforce
• Documentation that shows how clinicians can gain access to patient information
• Materials used in patient and carer education such as brochures, fact sheets and posters
• Patient feedback or reports from consumer focus groups about the format and content of patient information
• Audit results of healthcare records that show a care plan that includes patient blood management strategies
• Documentation confirming that the patient was consulted when developing their plan for care
• Audit results of healthcare records that show compliance with the inclusion of blood or blood products in the care plan, and patient consultation in the development of the plan
• Documentation relating to the provision of information about blood and blood products to patients and carers
• Reports from patient surveys about the effectiveness of information about blood and blood products
• Audit results of healthcare records that show that patient-specific information about the risks, benefits of, and alternatives to, blood and blood products and associated blood management was given to patients
• Standardised consent form in use
• Audit results of healthcare records that show compliance with documentation of consent (including documentation of follow-up when the informed consent process was not achieved according to the protocol, and actions to improve compliance with the protocol).</t>
  </si>
  <si>
    <t>How are patients who are at risk of substantial blood loss identified and managed?
What patient blood management strategies are used for optimising patients’ own red cell mass, haemoglobin and iron stores?
Who is responsible for planning and overseeing patient blood management plans?</t>
  </si>
  <si>
    <t>• Policy documents about the management of blood and blood products that adhere to national standards for optimising and conserving patients’ own blood and the Patient Blood Management
Guidelines
• Observation of clinicians’ practice that shows use of blood and blood products processes
• Records of interviews with clinicians that show that they understand the health service organisation’s blood and blood products processes
• Reports on patient-level data collected to support patient blood management plans for benchmarking pre-, intra- and postimplementation
• Clinical practice guidelines for blood and blood product management that include pre-admission guidelines, patient risk assessment and patient risk management
• Pre-admission assessment and risk assessment forms or tools relating to blood management
• Training documents about optimising and conserving patients’ own blood
• Audit results of compliance with policies, procedures and clinical practice guidelines for blood and blood management
• Risk register that includes actions to deal with identified blood management system issues
• Committee and meeting records in which issues about optimising and conserving patients’ own blood were discussed.</t>
  </si>
  <si>
    <t>How does the health service organisation ensure that a comprehensive history of blood product use, transfusion history, optimising a patient’s own blood and assessing the patient’s bleeding risk are documented in the patient’s healthcare record?
What processes are used to document adverse reactions to blood or blood products in the patient’s healthcare record?</t>
  </si>
  <si>
    <t>• Policy documents that adhere to national standards for documentation of blood management and transfusion-related decisions
• Audit results that show the use of a form or IT solution in the patient healthcare record that prompts for all required information for documenting blood management and transfusion details
• Audit results of healthcare records that show the use of tools, forms and specified processes
• Audit results that show compliance with protocols for documenting decisions about blood management and transfusion in the patient’s healthcare record
• Audit results of healthcare records that show information about adverse reactions
• Report on the review of incidents relating to blood management and transfusion practices, and action taken to deal with these incidents
• Training documents for the clinical workforce who administer or prescribe blood products, including blood management and transfusion documentation, and recognition and reporting of transfusion reactions.</t>
  </si>
  <si>
    <t>How does the health service organisation ensure that protocols for prescribing and administering blood and blood products are consistent with national guidelines and national criteria?</t>
  </si>
  <si>
    <t>• Policy documents that are in line with clinical practice guidelines from the National Health and Medical Research Council (NHMRC) and the Australian and New Zealand Society of Blood Transfusion (ANZSBT) for prescription and administration of blood and blood products, and other national guidelines
• Training documents about the prescribing and administration of blood and blood products
• Tools to support transfusion decisions
• Prescription forms that align with clinical practice guidelines
• Electronic medical records that include prescription and administration functionality
• Audit results that show compliance with NHMRC and ANZSBT clinical practice guidelines and other national guidelines
• Audit results that show compliance with policies, procedures and protocols
• Review of prescription and administration events by the health service organisation’s blood management governance group to verify and align practice with state and national reporting requirements
• Communication with the workforce about national evidence-based guidelines
• Documentation of the consultation processes used to develop and review policies, procedures or protocols
• Examples of data capture and analysis to identify risks associated with the prescription, handling or administration of blood and blood products.</t>
  </si>
  <si>
    <t>How are blood management incidents reported and managed?
To whom does the health service organisation report adverse reactions to blood and blood products?</t>
  </si>
  <si>
    <t>• Policy documents for reporting and managing incidents, including adverse reactions and near misses, relating to use of blood and blood products
• Policy documents identifying the health service organisation’s haemovigilance reporting obligations
• Tools and forms to help with recording and reporting adverse events to all relevant parties, including pathology, manufacturers and committees
• Audit results of healthcare records that show compliance with requirements for reporting adverse events
• Reports from the incident management system identifying incidents relating to blood and blood products that are reviewed and verified by the health service organisation blood management governance group, and reported in line with state and national reporting requirements
• Committee and meeting records that review incident reports relating to blood and blood products, including actions as appropriate
• Schedule of reporting requirements for local, state or territory and national reporting
• Summary and analysis report relating to blood and blood product-related incidents that is provided to the governing body
• Reports that have been provided to the pathology service provider, blood service or product manufacturer.</t>
  </si>
  <si>
    <t>To whom does the health service organisation report internally and externally on  haemovigilance activities?
How does the health service organisation ensure that this reporting is consistent with the national framework?</t>
  </si>
  <si>
    <t>• Policy documents that identify the organisation’s haemovigilance reporting obligations
• Transfusion-related adverse events reports that are reviewed and verified, including actions as appropriate, by the blood management governance group or other group, and reported according to state or territory and national reporting requirements of the national framework
• Training documents about haemovigilance for the relevant workforce
• Reports provided to state, territory or national haemovigilance reporting systems.</t>
  </si>
  <si>
    <t>How does the health service organisation ensure that processes for the receipt, storage, collection and transport of blood and blood products are consistent with best practice and national guidelines?
How are blood or blood products tracked within the health service organisation?</t>
  </si>
  <si>
    <t>• Policy documents about the storage, distribution and handling of blood and blood products
• Audit results that show compliance with policies, procedures and protocols for storage, distribution and handling of blood and blood products
• Register of blood and blood products that is regularly maintained and reviewed
• Records provided to state or territory and national bodies relating to blood and blood products
• Audit results of documentation accompanying blood and blood products, delegation records, and maintenance records and performance testing of platelet agitators, refrigerators and freezers used for storing blood and blood products
• Observational audit of the use of checking processes for labels and dates when blood or blood products are handled
• Results of other accreditation processes that assess these strategies.</t>
  </si>
  <si>
    <t>How is the availability of blood products monitored?
What processes are in place to minimise blood wastage?
What contingency arrangements are in place for blood products?</t>
  </si>
  <si>
    <t>• Policy documents about blood management that include guidelines on use and disposal
• Audit results that show compliance with policies, procedures or protocols for use and disposal of blood and blood products
• Reports on the use and wastage of blood and blood products provided to the blood management governance group to monitor performance and make necessary changes to procedures
• Committee and meeting records in which disposal or discard rates of blood products were reviewed and actions taken to reduce wastage
• Policy documents about minimising wastage of blood or blood products
• Contingency plans, test results and action plans for contingency planning simulations
• Documentation of actions taken in times of shortage and reported to the blood management governance group to review, and any actions taken to improve contingency plans and responses
• Reports from pathology laboratories that are regularly reviewed and reconciled
• Reports from an electronic wastage monitoring system
• Comparative data that are used to monitor performance regarding state and national data.</t>
  </si>
  <si>
    <t>How are the health service organisation’s safety and quality systems used to:
• Support implementation of policies and procedures for recognising and responding to acute deterioration
• Identify and manage risks associated with recognising and responding to acute deterioration
• Identify training requirements for recognising and responding to acute deterioration?</t>
  </si>
  <si>
    <t>• Policy documents about recognising and responding to acute deterioration
• Observation of clinicians’ practice that shows use of the health service organisation’s processes for recognising and responding to acute deterioration
• Records of interviews with clinicians that show that they understand the health service organisation’s processes for recognising and responding to acute deterioration
• Risk management system that includes actions to manage risks identified in recognising and responding to acute deterioration
• Documentation of requirements for reporting failures to recognise, escalate or respond to acute deterioration
• Reports from the incident management and investigation system about incidents relating to recognising and responding to acute deterioration
• Education plan for recognising and responding to acute deterioration.</t>
  </si>
  <si>
    <t>How are the health service organisation’s recognition and response systems continuously evaluated and improved?
How are the outcomes of improvement activities reported to the governing body, the workforce, consumers and other organisations?</t>
  </si>
  <si>
    <t>• Documented data collection processes for the recognition and response systems
• Workforce survey results and patient experience data relating to recognising and responding to acute deterioration
• Quality measures and tools for evaluating the recognition and response systems
• Reports to the highest level of governance and the workforce on evaluation findings
• Improvements made to the recognition and response systems
• Evidence of local quality improvement projects based on the investigation of reported incidents and evaluation data, and from the recognition and response systems
• Evidence of risk assessment and evaluation processes undertaken when implementing new tools and processes as part of the recognition and response systems (for example, electronic systems for monitoring vital signs and escalating care).</t>
  </si>
  <si>
    <t>What processes from the Partnering with Consumers Standard do clinicians use to involve patients in planning and making decisions about recognising and responding to acute deterioration?
How does the health service organisation collect feedback from patients about information provided on recognising and responding to acute deterioration?</t>
  </si>
  <si>
    <t>• Policy documents about gaining patient consent or consulting with substitute decision-makers for treatment in response to acute deterioration
• Observation of clinicians’ practice that shows use of the health service organisation’s processes for partnering with consumers
• Records of interviews with clinicians that show that they understand the health service organisation’s processes for partnering with consumers
• Information resources for patients, carers and families about recognition and response systems
• Examples of clinical documentation of shared decision making in relation to recognising and responding to acute deterioration (such as advance care plans; documented goals of care; comprehensive care plans; and documented discussions with patients, carers and families).</t>
  </si>
  <si>
    <t>What systems are in place for documenting vital sign monitoring plans?
What processes are used to ensure that there is enough equipment for patient monitoring?
How does the health service organisation ensure that clinicians have the skills to monitor patients according to their monitoring plan?
What processes are in place for documenting vital sign observations graphically and over time?</t>
  </si>
  <si>
    <t>• Policy documents that align with the National Consensus Statement: Essential elements for recognising and responding to acute physiological deterioration11 and describe the minimum requirements for
– development and documentation of individualised monitoring plans
– frequency of monitoring for key vital signs
– vital sign documentation
• Training documents about using monitoring equipment, monitoring and documenting vital signs, and developing and documenting monitoring plans
• Documented protocols that outline the requirements of monitoring plans for different patient groups (for example, patients on an inpatient surgical ward are likely to have different monitoring requirements from patients in an outpatient chemotherapy unit)
• Audit results of compliance with monitoring policies, procedures or protocols
• Maintenance logs and checklists for equipment used for monitoring vital signs
• Results of skills and competency evaluation for detecting acute physiological deterioration • Examples of completed monitoring plans, trackand-trigger observation charts, and clinical pathways that are appropriate for the setting
• Local guidelines for vital sign monitoring in specialist areas.</t>
  </si>
  <si>
    <t>How does the health service organisation ensure that clinicians are trained to be alert for the signs of acute deterioration in a person’s mental state?
How does this apply to people who have not been identified as being at high risk of deterioration in mental state?</t>
  </si>
  <si>
    <t>• Policy documents about recognising, documenting and observing acute deterioration in mental state
• Screening and assessment policies and procedures for mental health in line with the Comprehensive Care Standard
• Training documents about recognising acute deterioration in mental state and how to deal with reports of deterioration from the patient, carer or family
• Documentation of patient involvement in developing individualised monitoring plans
• Audit results of compliance with the monitoring plan systems for mental state.</t>
  </si>
  <si>
    <t>What protocols are used to specify the criteria for escalating care?</t>
  </si>
  <si>
    <t>• Policy documents that identify agreed criteria that indicate acute deterioration in physical, mental or cognitive condition that trigger escalation of care, and the expected responses
• Policy documents that include consideration of the organisation’s size, role, location and services provided; localised escalation strategies; and tailored escalation for specialist patient groups
• Documented protocols that are available to the workforce for escalating care when acute deterioration in a patient’s condition is detected
• Documented localised escalation protocols
• Escalation flow diagrams
• Audit results of compliance with the escalation protocols
• Committee and meeting records in which clinicians agreed on the parameters that indicate acute deterioration for escalation
• Resources or tools that help clinicians to use the escalation protocols.</t>
  </si>
  <si>
    <t>What processes are in place for patients, carers or families to directly escalate care?</t>
  </si>
  <si>
    <t>• Observation of an escalation system that supports patients, carers and families to directly escalate care
• Consumer and carer resources that outline how they can directly escalate care
• Relevant documentation from committees with consumer advisors and clinicians in which the criteria for, mechanism of, and response to, direct patient, carer and family escalation of care were decided
• Evaluation of the effectiveness and usability of the patient, carer and family escalation protocol and associated quality improvement projects
• Training documents about the system for patients, carers and families to directly escalate care, including how the non-clinical workforce should forward calls for assistance.</t>
  </si>
  <si>
    <t>What mechanisms are in place for the workforce to escalate care and call for emergency assistance?</t>
  </si>
  <si>
    <t>• Policy documents about escalating care and calling for emergency assistance
• Audit results of equipment functionality and maintenance, including paging systems, electronic alerting systems, alarms and dedicated mobile phones
• Training documents about mechanisms for escalating care and calling for emergency assistance
• Audit results of compliance with the mechanisms for escalating care and calling for emergency assistance
• Evidence of investigations into failures of the mechanisms for escalation and emergency assistance calls, and associated quality improvement projects.</t>
  </si>
  <si>
    <t>How does the health service organisation ensure that the workforce knows how and when to use the recognition and response systems?</t>
  </si>
  <si>
    <t>• Training documents about the roles, responsibilities and accountabilities of the workforce for using the recognition and response systems
• Examples of communication prompts and tools used for escalating care
• Audit results of the use of communication prompts and tools when escalating care
• Quality improvement system that includes analysis of feedback on the workforce’s experiences of escalating care, to improve escalation protocols
• Feedback provided on the recognition and response systems
• Audit results of compliance with the use of recognition and response systems
• Reports on investigations into incidents associated with failure to use recognition and response systems, and associated quality improvement projects.</t>
  </si>
  <si>
    <t>How does the health service organisation ensure that clinicians are competent in the skills required to respond to patients whose condition is acutely deteriorating?</t>
  </si>
  <si>
    <t>• Employment documents that describe roles and responsibilities in the event of episodes of acute deterioration
• Training documents about emergency interventions in the event of acute deterioration, including specialist training for responders, such as members of medical emergency teams
• Evidence of clinician competency assessment (for example, through simulation exercises, peer review or formal assessments)
• Records indicating that clinicians have met the ongoing professional development requirements of a specialist college in relation to responding to acute deterioration (for example, through the College of Intensive Care Medicine).</t>
  </si>
  <si>
    <t>What processes are in place to ensure that clinicians who are competent in providing advanced life support are available to respond to patients who acutely deteriorate?</t>
  </si>
  <si>
    <t>• Rosters of clinicians who can provide advanced life support
• Audit results of episodes requiring advanced life support, to determine whether members of the workforce who can provide advanced life support were available
• Employment documents that describe advanced life support roles, responsibilities and accountabilities
• Evidence of qualifications or up-to-date certification for the provision of advanced life support
• Policy documents for rapidly gaining access to a clinician who can provide advanced life support • Records of ongoing competency assessments for advanced life support
• Training documents about non-technical skills relating to advanced life support, such as teamwork, team leadership and communication.</t>
  </si>
  <si>
    <t>How does the health service organisation ensure that the workforce knows the local processes for escalating care to mental health specialists?
What partnerships are in place to help patients gain access to mental health services if they are not provided within the health service organisation?
How are patients, carers and families informed about rapid referral to mental health services?</t>
  </si>
  <si>
    <t>• Policy documents about rapid referral to mental health services
• Audit results of episodes when patients’ mental states have acutely deteriorated, to determine whether rapid referrals were made to mental health services
• Document that identifies areas of the health service organisation where the risk of acute deterioration in mental state is highest.</t>
  </si>
  <si>
    <t>What services may be required by patients who acutely deteriorate but cannot be safely provided?
What referral mechanisms are in place to ensure that patients whose acute deterioration cannot be definitively managed within the health service organisation are rapidly referred to other organisations?</t>
  </si>
  <si>
    <t>• Audit results of the common causes of deterioration from the recognition and response systems mapped to organisational capacity
• Policy documents about referral to other services for definitive management
• Memorandums of understanding with external services that enable rapid referral for definitive management
• Documented processes for safe transport to other services for definitive management
• Evaluation of referral processes and patient outcomes, and evidence of associated quality improvement projects.</t>
  </si>
  <si>
    <t>The governing body:
a. Provides leadership to develop a culture of safety and quality improvement, and satisfies itself that this culture exists within the organisation
b. Provides leadership to ensure partnering with patients, carers and consumers
c. Sets priorities and strategic directions for safe and high-quality clinical care, and ensures that these are communicated effectively to the workforce and the community
d. Endorses the organisation’s clinical governance framework
e. Ensures that roles and responsibilities are clearly defined for the governing body, management, clinicians and the workforce 
f. Monitors the action taken as a result of analyses of clinical incidents
g. Reviews reports and monitors the organisation’s progress on safety and quality performance</t>
  </si>
  <si>
    <t>The health service organisation:
a. Identifies the diversity of the consumers using its services
b. Identifies groups of patients using its services who are at higher risk of harm
c. Incorporates information on the diversity of its consumers and higher-risk groups into the planning and delivery of care</t>
  </si>
  <si>
    <r>
      <t xml:space="preserve">The health service organisation has processes for the appropriate use and management of invasive medical devices that are consistent with the current edition of the </t>
    </r>
    <r>
      <rPr>
        <i/>
        <sz val="10"/>
        <color theme="1"/>
        <rFont val="Arial"/>
        <family val="2"/>
      </rPr>
      <t>Australian Guidelines for the Prevention and Control of Infection in Healthcare</t>
    </r>
  </si>
  <si>
    <r>
      <t xml:space="preserve">The health service organisation has processes to identify patients who are at the end of life that are consistent with the </t>
    </r>
    <r>
      <rPr>
        <i/>
        <sz val="10"/>
        <color theme="1"/>
        <rFont val="Arial"/>
        <family val="2"/>
      </rPr>
      <t>National Consensus Statement: Essential elements for safe and high-quality end-of-life care</t>
    </r>
  </si>
  <si>
    <t>The health service organisation, in collaboration with clinicians, defines the:
a. Minimum information content to be communicated at clinical handover, based on best-practice guidelines
b. Risks relevant to the service context and the particular needs of patients, carers and families
c. Clinicians who are involved in the clinical handover</t>
  </si>
  <si>
    <t>The health service organisation uses processes for reporting transfusionrelated adverse events, in accordance with national guidelines and criteria</t>
  </si>
  <si>
    <t>The health service organisation has processes for clinicians to recognise acute deterioration in mental state that require clinicians to:
a. Monitor patients at risk of acute deterioration in mental state, including
patients at risk of developing delirium
b. Include the person’s known early warning signs of deterioration in mental state in their individualised monitoring plan
c. Assess possible causes of acute deterioration in mental state, including delirium, when changes in behaviour, cognitive function, perception, physical function or emotional state are observed or reported
d. Determine the required level of observation
e. Document and communicate observed or reported changes in mental state</t>
  </si>
  <si>
    <t>Task A</t>
  </si>
  <si>
    <t>Task B</t>
  </si>
  <si>
    <t>Task C</t>
  </si>
  <si>
    <t>Task D</t>
  </si>
  <si>
    <t>Task E</t>
  </si>
  <si>
    <t>Click here to navigate to the task list for Action 1.1</t>
  </si>
  <si>
    <t>Click here to navigate to the task list for Action 1.2</t>
  </si>
  <si>
    <t>Click here to navigate to the task list for Action 1.3</t>
  </si>
  <si>
    <t>Click here to navigate to the task list for Action 1.4</t>
  </si>
  <si>
    <t>Click here to navigate to the task list for Action 1.5</t>
  </si>
  <si>
    <t>Click here to navigate to the task list for Action 1.6</t>
  </si>
  <si>
    <t>Click here to navigate to the task list for Action 1.7</t>
  </si>
  <si>
    <t>Click here to navigate to the task list for Action 1.8</t>
  </si>
  <si>
    <t>Click here to navigate to the task list for Action 1.9</t>
  </si>
  <si>
    <t>Click here to navigate to the task list for Action 1.10</t>
  </si>
  <si>
    <t>Click here to navigate to the task list for Action 1.11</t>
  </si>
  <si>
    <t>Click here to navigate to the task list for Action 1.12</t>
  </si>
  <si>
    <t>Click here to navigate to the task list for Action 1.13</t>
  </si>
  <si>
    <t>Click here to navigate to the task list for Action 1.14</t>
  </si>
  <si>
    <t>Click here to navigate to the task list for Action 1.15</t>
  </si>
  <si>
    <t>Click here to navigate to the task list for Action 1.16</t>
  </si>
  <si>
    <t>Click here to navigate to the task list for Action 1.17</t>
  </si>
  <si>
    <t>Click here to navigate to the task list for Action 1.18</t>
  </si>
  <si>
    <t>Click here to navigate to the task list for Action 1.19</t>
  </si>
  <si>
    <t>Click here to navigate to the task list for Action 1.20</t>
  </si>
  <si>
    <t>Click here to navigate to the task list for Action 1.21</t>
  </si>
  <si>
    <t>Click here to navigate to the task list for Action 1.22</t>
  </si>
  <si>
    <t>Click here to navigate to the task list for Action 1.23</t>
  </si>
  <si>
    <t>Click here to navigate to the task list for Action 1.24</t>
  </si>
  <si>
    <t>Click here to navigate to the task list for Action 1.25</t>
  </si>
  <si>
    <t>Click here to navigate to the task list for Action 1.26</t>
  </si>
  <si>
    <t>Click here to navigate to the task list for Action 1.27</t>
  </si>
  <si>
    <t>Click here to navigate to the task list for Action 1.28</t>
  </si>
  <si>
    <t>Click here to navigate to the task list for Action 1.29</t>
  </si>
  <si>
    <t>Click here to navigate to the task list for Action 1.30</t>
  </si>
  <si>
    <t>Click here to navigate to the task list for Action 1.31</t>
  </si>
  <si>
    <t>Click here to navigate to the task list for Action 1.32</t>
  </si>
  <si>
    <t>Click here to navigate to the task list for Action 1.33</t>
  </si>
  <si>
    <t>Link to task list</t>
  </si>
  <si>
    <t>Click here to navigate to the task list for Action 2.1</t>
  </si>
  <si>
    <t>Click here to navigate to the task list for Action 2.2</t>
  </si>
  <si>
    <t>Click here to navigate to the task list for Action 2.3</t>
  </si>
  <si>
    <t>Click here to navigate to the task list for Action 2.4</t>
  </si>
  <si>
    <t>Click here to navigate to the task list for Action 2.5</t>
  </si>
  <si>
    <t>Click here to navigate to the task list for Action 2.6</t>
  </si>
  <si>
    <t>Click here to navigate to the task list for Action 2.7</t>
  </si>
  <si>
    <t>Click here to navigate to the task list for Action 2.8</t>
  </si>
  <si>
    <t>Click here to navigate to the task list for Action 2.9</t>
  </si>
  <si>
    <t>Click here to navigate to the task list for Action 2.10</t>
  </si>
  <si>
    <t>Click here to navigate to the task list for Action 2.11</t>
  </si>
  <si>
    <t>Click here to navigate to the task list for Action 2.12</t>
  </si>
  <si>
    <t>Click here to navigate to the task list for Action 2.13</t>
  </si>
  <si>
    <t>Click here to navigate to the task list for Action 2.14</t>
  </si>
  <si>
    <t>Click here to navigate to the task list for Action 3.10</t>
  </si>
  <si>
    <t>Click here to navigate to the task list for Action 3.11</t>
  </si>
  <si>
    <t>Click here to navigate to the task list for Action 3.12</t>
  </si>
  <si>
    <t>Click here to navigate to the task list for Action 3.13</t>
  </si>
  <si>
    <t>Click here to navigate to the task list for Action 3.14</t>
  </si>
  <si>
    <t>Click here to navigate to the task list for Action 3.15</t>
  </si>
  <si>
    <t>Click here to navigate to the task list for Action 3.16</t>
  </si>
  <si>
    <t>Click here to navigate to the task list for Action 4.1</t>
  </si>
  <si>
    <t>Click here to navigate to the task list for Action 4.2</t>
  </si>
  <si>
    <t>Click here to navigate to the task list for Action 4.3</t>
  </si>
  <si>
    <t>Click here to navigate to the task list for Action 4.4</t>
  </si>
  <si>
    <t>Click here to navigate to the task list for Action 4.5</t>
  </si>
  <si>
    <t>Click here to navigate to the task list for Action 4.6</t>
  </si>
  <si>
    <t>Click here to navigate to the task list for Action 4.7</t>
  </si>
  <si>
    <t>Click here to navigate to the task list for Action 4.8</t>
  </si>
  <si>
    <t>Click here to navigate to the task list for Action 4.9</t>
  </si>
  <si>
    <t>Click here to navigate to the task list for Action 4.10</t>
  </si>
  <si>
    <t>Click here to navigate to the task list for Action 4.11</t>
  </si>
  <si>
    <t>Click here to navigate to the task list for Action 4.12</t>
  </si>
  <si>
    <t>Click here to navigate to the task list for Action 4.13</t>
  </si>
  <si>
    <t>Click here to navigate to the task list for Action 4.14</t>
  </si>
  <si>
    <t>Click here to navigate to the task list for Action 4.15</t>
  </si>
  <si>
    <t>Click here to navigate to the task list for Action 5.1</t>
  </si>
  <si>
    <t>Click here to navigate to the task list for Action 5.2</t>
  </si>
  <si>
    <t>Click here to navigate to the task list for Action 5.3</t>
  </si>
  <si>
    <t>Click here to navigate to the task list for Action 5.4</t>
  </si>
  <si>
    <t>Click here to navigate to the task list for Action 5.5</t>
  </si>
  <si>
    <t>Click here to navigate to the task list for Action 5.6</t>
  </si>
  <si>
    <t>Click here to navigate to the task list for Action 5.7</t>
  </si>
  <si>
    <t>Click here to navigate to the task list for Action 5.8</t>
  </si>
  <si>
    <t>Click here to navigate to the task list for Action 5.9</t>
  </si>
  <si>
    <t>Click here to navigate to the task list for Action 5.10</t>
  </si>
  <si>
    <t>Click here to navigate to the task list for Action 5.11</t>
  </si>
  <si>
    <t>Click here to navigate to the task list for Action 5.12</t>
  </si>
  <si>
    <t>Click here to navigate to the task list for Action 5.13</t>
  </si>
  <si>
    <t>Click here to navigate to the task list for Action 5.14</t>
  </si>
  <si>
    <t>Click here to navigate to the task list for Action 5.15</t>
  </si>
  <si>
    <t>Click here to navigate to the task list for Action 5.16</t>
  </si>
  <si>
    <t>Click here to navigate to the task list for Action 5.17</t>
  </si>
  <si>
    <t>Click here to navigate to the task list for Action 5.18</t>
  </si>
  <si>
    <t>Click here to navigate to the task list for Action 5.19</t>
  </si>
  <si>
    <t>Click here to navigate to the task list for Action 5.20</t>
  </si>
  <si>
    <t>Click here to navigate to the task list for Action 5.21</t>
  </si>
  <si>
    <t>Click here to navigate to the task list for Action 5.22</t>
  </si>
  <si>
    <t>Click here to navigate to the task list for Action 5.23</t>
  </si>
  <si>
    <t>Click here to navigate to the task list for Action 5.24</t>
  </si>
  <si>
    <t>Click here to navigate to the task list for Action 5.25</t>
  </si>
  <si>
    <t>Click here to navigate to the task list for Action 5.26</t>
  </si>
  <si>
    <t>Click here to navigate to the task list for Action 5.27</t>
  </si>
  <si>
    <t>Click here to navigate to the task list for Action 5.28</t>
  </si>
  <si>
    <t>Click here to navigate to the task list for Action 5.29</t>
  </si>
  <si>
    <t>Click here to navigate to the task list for Action 5.30</t>
  </si>
  <si>
    <t>Click here to navigate to the task list for Action 5.31</t>
  </si>
  <si>
    <t>Click here to navigate to the task list for Action 5.32</t>
  </si>
  <si>
    <t>Click here to navigate to the task list for Action 5.33</t>
  </si>
  <si>
    <t>Click here to navigate to the task list for Action 5.34</t>
  </si>
  <si>
    <t>Click here to navigate to the task list for Action 5.35</t>
  </si>
  <si>
    <t>Click here to navigate to the task list for Action 5.36</t>
  </si>
  <si>
    <t>Click here to navigate to the task list for Action 6.1</t>
  </si>
  <si>
    <t>Click here to navigate to the task list for Action 6.2</t>
  </si>
  <si>
    <t>Click here to navigate to the task list for Action 6.3</t>
  </si>
  <si>
    <t>Click here to navigate to the task list for Action 6.4</t>
  </si>
  <si>
    <t>Click here to navigate to the task list for Action 6.5</t>
  </si>
  <si>
    <t>Click here to navigate to the task list for Action 6.6</t>
  </si>
  <si>
    <t>Click here to navigate to the task list for Action 6.7</t>
  </si>
  <si>
    <t>Click here to navigate to the task list for Action 6.8</t>
  </si>
  <si>
    <t>Click here to navigate to the task list for Action 6.9</t>
  </si>
  <si>
    <t>Click here to navigate to the task list for Action 6.10</t>
  </si>
  <si>
    <t>Click here to navigate to the task list for Action 6.11</t>
  </si>
  <si>
    <t>Click here to navigate to the task list for Action 7.1</t>
  </si>
  <si>
    <t>Click here to navigate to the task list for Action 7.2</t>
  </si>
  <si>
    <t>Click here to navigate to the task list for Action 7.3</t>
  </si>
  <si>
    <t>Click here to navigate to the task list for Action 7.4</t>
  </si>
  <si>
    <t>Click here to navigate to the task list for Action 7.5</t>
  </si>
  <si>
    <t>Click here to navigate to the task list for Action 7.6</t>
  </si>
  <si>
    <t>Click here to navigate to the task list for Action 7.7</t>
  </si>
  <si>
    <t>Click here to navigate to the task list for Action 7.8</t>
  </si>
  <si>
    <t>Click here to navigate to the task list for Action 7.9</t>
  </si>
  <si>
    <t>Click here to navigate to the task list for Action 7.10</t>
  </si>
  <si>
    <t>Click here to navigate to the task list for Action 8.1</t>
  </si>
  <si>
    <t>Click here to navigate to the task list for Action 8.2</t>
  </si>
  <si>
    <t>Click here to navigate to the task list for Action 8.3</t>
  </si>
  <si>
    <t>Click here to navigate to the task list for Action 8.4</t>
  </si>
  <si>
    <t>Click here to navigate to the task list for Action 8.5</t>
  </si>
  <si>
    <t>Click here to navigate to the task list for Action 8.6</t>
  </si>
  <si>
    <t>Click here to navigate to the task list for Action 8.7</t>
  </si>
  <si>
    <t>Click here to navigate to the task list for Action 8.8</t>
  </si>
  <si>
    <t>Click here to navigate to the task list for Action 8.9</t>
  </si>
  <si>
    <t>Click here to navigate to the task list for Action 8.10</t>
  </si>
  <si>
    <t>Click here to navigate to the task list for Action 8.11</t>
  </si>
  <si>
    <t>Click here to navigate to the task list for Action 8.12</t>
  </si>
  <si>
    <t>Click here to navigate to the task list for Action 8.13</t>
  </si>
  <si>
    <t>Substantially not met</t>
  </si>
  <si>
    <t>Partially met</t>
  </si>
  <si>
    <t>Estimate % of complete</t>
  </si>
  <si>
    <t>Due
date</t>
  </si>
  <si>
    <t>Enter the name of your health service organisation here.</t>
  </si>
  <si>
    <t>How to use this tool (this worksheet)</t>
  </si>
  <si>
    <r>
      <rPr>
        <b/>
        <sz val="10"/>
        <color rgb="FF0070C0"/>
        <rFont val="Arial"/>
        <family val="2"/>
      </rPr>
      <t>Governance</t>
    </r>
    <r>
      <rPr>
        <sz val="10"/>
        <color rgb="FF0070C0"/>
        <rFont val="Arial"/>
        <family val="2"/>
      </rPr>
      <t>: Clinical Governance Standard worksheet</t>
    </r>
  </si>
  <si>
    <r>
      <rPr>
        <b/>
        <sz val="10"/>
        <color rgb="FF0070C0"/>
        <rFont val="Arial"/>
        <family val="2"/>
      </rPr>
      <t>Gov-EL</t>
    </r>
    <r>
      <rPr>
        <sz val="10"/>
        <color rgb="FF0070C0"/>
        <rFont val="Arial"/>
        <family val="2"/>
      </rPr>
      <t>: Evidence list worksheet for the Clinical Governance Standard</t>
    </r>
  </si>
  <si>
    <r>
      <rPr>
        <b/>
        <sz val="10"/>
        <color rgb="FF0070C0"/>
        <rFont val="Arial"/>
        <family val="2"/>
      </rPr>
      <t>Gov-TL</t>
    </r>
    <r>
      <rPr>
        <sz val="10"/>
        <color rgb="FF0070C0"/>
        <rFont val="Arial"/>
        <family val="2"/>
      </rPr>
      <t>: Task list worksheet for the Clinical Governance Standard</t>
    </r>
  </si>
  <si>
    <r>
      <rPr>
        <b/>
        <sz val="10"/>
        <color rgb="FF0070C0"/>
        <rFont val="Arial"/>
        <family val="2"/>
      </rPr>
      <t>Partnering</t>
    </r>
    <r>
      <rPr>
        <sz val="10"/>
        <color rgb="FF0070C0"/>
        <rFont val="Arial"/>
        <family val="2"/>
      </rPr>
      <t>: Partnering with Consumers Standard worksheet</t>
    </r>
  </si>
  <si>
    <r>
      <rPr>
        <b/>
        <sz val="10"/>
        <color rgb="FF0070C0"/>
        <rFont val="Arial"/>
        <family val="2"/>
      </rPr>
      <t>Part-EL</t>
    </r>
    <r>
      <rPr>
        <sz val="10"/>
        <color rgb="FF0070C0"/>
        <rFont val="Arial"/>
        <family val="2"/>
      </rPr>
      <t>: Evidence list worksheet for the Partnering with Consumers Standard</t>
    </r>
  </si>
  <si>
    <r>
      <rPr>
        <b/>
        <sz val="10"/>
        <color rgb="FF0070C0"/>
        <rFont val="Arial"/>
        <family val="2"/>
      </rPr>
      <t>Part-TL</t>
    </r>
    <r>
      <rPr>
        <sz val="10"/>
        <color rgb="FF0070C0"/>
        <rFont val="Arial"/>
        <family val="2"/>
      </rPr>
      <t>: Task list worksheet for the Partnering with Consumers Standard</t>
    </r>
  </si>
  <si>
    <r>
      <rPr>
        <b/>
        <sz val="10"/>
        <color rgb="FF0070C0"/>
        <rFont val="Arial"/>
        <family val="2"/>
      </rPr>
      <t>MedSafety</t>
    </r>
    <r>
      <rPr>
        <sz val="10"/>
        <color rgb="FF0070C0"/>
        <rFont val="Arial"/>
        <family val="2"/>
      </rPr>
      <t>: Medication Safety Standard worksheet</t>
    </r>
  </si>
  <si>
    <r>
      <rPr>
        <b/>
        <sz val="10"/>
        <color rgb="FF0070C0"/>
        <rFont val="Arial"/>
        <family val="2"/>
      </rPr>
      <t>Med-EL</t>
    </r>
    <r>
      <rPr>
        <sz val="10"/>
        <color rgb="FF0070C0"/>
        <rFont val="Arial"/>
        <family val="2"/>
      </rPr>
      <t>: Evidence list worksheet for the Medication Safety Standard</t>
    </r>
  </si>
  <si>
    <r>
      <rPr>
        <b/>
        <sz val="10"/>
        <color rgb="FF0070C0"/>
        <rFont val="Arial"/>
        <family val="2"/>
      </rPr>
      <t>Med-TL</t>
    </r>
    <r>
      <rPr>
        <sz val="10"/>
        <color rgb="FF0070C0"/>
        <rFont val="Arial"/>
        <family val="2"/>
      </rPr>
      <t>: Task list worksheet for the Medication Safety Standard</t>
    </r>
  </si>
  <si>
    <r>
      <rPr>
        <b/>
        <sz val="10"/>
        <color rgb="FF0070C0"/>
        <rFont val="Arial"/>
        <family val="2"/>
      </rPr>
      <t>CompCare</t>
    </r>
    <r>
      <rPr>
        <sz val="10"/>
        <color rgb="FF0070C0"/>
        <rFont val="Arial"/>
        <family val="2"/>
      </rPr>
      <t>: Comprehensive Care Standard worksheet</t>
    </r>
  </si>
  <si>
    <r>
      <rPr>
        <b/>
        <sz val="10"/>
        <color rgb="FF0070C0"/>
        <rFont val="Arial"/>
        <family val="2"/>
      </rPr>
      <t>Comp-EL</t>
    </r>
    <r>
      <rPr>
        <sz val="10"/>
        <color rgb="FF0070C0"/>
        <rFont val="Arial"/>
        <family val="2"/>
      </rPr>
      <t>: Evidence list worksheet for the Comprehensive Care Standard</t>
    </r>
  </si>
  <si>
    <r>
      <rPr>
        <b/>
        <sz val="10"/>
        <color rgb="FF0070C0"/>
        <rFont val="Arial"/>
        <family val="2"/>
      </rPr>
      <t>Comp-TL</t>
    </r>
    <r>
      <rPr>
        <sz val="10"/>
        <color rgb="FF0070C0"/>
        <rFont val="Arial"/>
        <family val="2"/>
      </rPr>
      <t>: Task list worksheet for the Comprehensive Care Standard</t>
    </r>
  </si>
  <si>
    <r>
      <rPr>
        <b/>
        <sz val="10"/>
        <color rgb="FF0070C0"/>
        <rFont val="Arial"/>
        <family val="2"/>
      </rPr>
      <t>Communicating</t>
    </r>
    <r>
      <rPr>
        <sz val="10"/>
        <color rgb="FF0070C0"/>
        <rFont val="Arial"/>
        <family val="2"/>
      </rPr>
      <t>: Communicating for Safety Standard worksheet</t>
    </r>
  </si>
  <si>
    <r>
      <rPr>
        <b/>
        <sz val="10"/>
        <color rgb="FF0070C0"/>
        <rFont val="Arial"/>
        <family val="2"/>
      </rPr>
      <t>Comm-EL</t>
    </r>
    <r>
      <rPr>
        <sz val="10"/>
        <color rgb="FF0070C0"/>
        <rFont val="Arial"/>
        <family val="2"/>
      </rPr>
      <t>: Evidence list worksheet for the Communicating for Safety Standard</t>
    </r>
  </si>
  <si>
    <r>
      <rPr>
        <b/>
        <sz val="10"/>
        <color rgb="FF0070C0"/>
        <rFont val="Arial"/>
        <family val="2"/>
      </rPr>
      <t>Comm-TL</t>
    </r>
    <r>
      <rPr>
        <sz val="10"/>
        <color rgb="FF0070C0"/>
        <rFont val="Arial"/>
        <family val="2"/>
      </rPr>
      <t>: Task list worksheet for the Communicating for Safety Standard</t>
    </r>
  </si>
  <si>
    <r>
      <rPr>
        <b/>
        <sz val="10"/>
        <color rgb="FF0070C0"/>
        <rFont val="Arial"/>
        <family val="2"/>
      </rPr>
      <t>Blood</t>
    </r>
    <r>
      <rPr>
        <sz val="10"/>
        <color rgb="FF0070C0"/>
        <rFont val="Arial"/>
        <family val="2"/>
      </rPr>
      <t>: Blood Management Standard worksheet</t>
    </r>
  </si>
  <si>
    <r>
      <rPr>
        <b/>
        <sz val="10"/>
        <color rgb="FF0070C0"/>
        <rFont val="Arial"/>
        <family val="2"/>
      </rPr>
      <t>Blood-EL</t>
    </r>
    <r>
      <rPr>
        <sz val="10"/>
        <color rgb="FF0070C0"/>
        <rFont val="Arial"/>
        <family val="2"/>
      </rPr>
      <t>: Evidence list worksheet for the Blood Management Standard</t>
    </r>
  </si>
  <si>
    <r>
      <rPr>
        <b/>
        <sz val="10"/>
        <color rgb="FF0070C0"/>
        <rFont val="Arial"/>
        <family val="2"/>
      </rPr>
      <t>Blood-TL</t>
    </r>
    <r>
      <rPr>
        <sz val="10"/>
        <color rgb="FF0070C0"/>
        <rFont val="Arial"/>
        <family val="2"/>
      </rPr>
      <t>: Task list worksheet for the Blood Management Standard</t>
    </r>
  </si>
  <si>
    <r>
      <rPr>
        <b/>
        <sz val="10"/>
        <color rgb="FF0070C0"/>
        <rFont val="Arial"/>
        <family val="2"/>
      </rPr>
      <t>RR</t>
    </r>
    <r>
      <rPr>
        <sz val="10"/>
        <color rgb="FF0070C0"/>
        <rFont val="Arial"/>
        <family val="2"/>
      </rPr>
      <t>: Recognising and Responding to Acute Deterioration Standard worksheet</t>
    </r>
  </si>
  <si>
    <r>
      <rPr>
        <b/>
        <sz val="10"/>
        <color rgb="FF0070C0"/>
        <rFont val="Arial"/>
        <family val="2"/>
      </rPr>
      <t>RR-EL</t>
    </r>
    <r>
      <rPr>
        <sz val="10"/>
        <color rgb="FF0070C0"/>
        <rFont val="Arial"/>
        <family val="2"/>
      </rPr>
      <t>: Evidence list worksheet for the Recognising and Responding to Acute Deterioration Standard</t>
    </r>
  </si>
  <si>
    <r>
      <rPr>
        <b/>
        <sz val="10"/>
        <color rgb="FF0070C0"/>
        <rFont val="Arial"/>
        <family val="2"/>
      </rPr>
      <t>RR-TL</t>
    </r>
    <r>
      <rPr>
        <sz val="10"/>
        <color rgb="FF0070C0"/>
        <rFont val="Arial"/>
        <family val="2"/>
      </rPr>
      <t>: Task list worksheet for the Recognising and Responding to Acute Deterioration Standard</t>
    </r>
  </si>
  <si>
    <r>
      <rPr>
        <b/>
        <sz val="10"/>
        <color rgb="FF0070C0"/>
        <rFont val="Arial"/>
        <family val="2"/>
      </rPr>
      <t>Overview of progress</t>
    </r>
    <r>
      <rPr>
        <sz val="10"/>
        <color rgb="FF0070C0"/>
        <rFont val="Arial"/>
        <family val="2"/>
      </rPr>
      <t>: Summary report</t>
    </r>
  </si>
  <si>
    <t>Alternatively, you may click on the tabs at the bottom of the page to go to each worksheet.</t>
  </si>
  <si>
    <t>There is a worksheet for each of the eight NSQHS Standards. The worksheet includes columns for the actions, reflective questions, examples of evidence, performance rating, estimate of percentage complete, action plan or comments, responsible person or area, due date and priority rating.
Below is a screenshot of the worksheet for the Clinical Governance Standard:</t>
  </si>
  <si>
    <t>StartDate</t>
  </si>
  <si>
    <t>EndDate</t>
  </si>
  <si>
    <t>Mostly met with some exceptions</t>
  </si>
  <si>
    <t>There are two ways to update the evidence list:
- Option 1: Examples of evidence column
- Option 2: Evidence list worksheet</t>
  </si>
  <si>
    <t>There are two ways to update the task list:
- Option 1: Use the available columns in the standard worksheet
- Option 2: Use the task list worksheet</t>
  </si>
  <si>
    <r>
      <t xml:space="preserve">
</t>
    </r>
    <r>
      <rPr>
        <u/>
        <sz val="10"/>
        <color theme="1"/>
        <rFont val="Arial"/>
        <family val="2"/>
      </rPr>
      <t>Option 1</t>
    </r>
    <r>
      <rPr>
        <sz val="10"/>
        <color theme="1"/>
        <rFont val="Arial"/>
        <family val="2"/>
      </rPr>
      <t xml:space="preserve">: Examples of evidence column
You can delete the examples of evidence in the </t>
    </r>
    <r>
      <rPr>
        <i/>
        <sz val="10"/>
        <color theme="1"/>
        <rFont val="Arial"/>
        <family val="2"/>
      </rPr>
      <t>Examples of Evidence</t>
    </r>
    <r>
      <rPr>
        <sz val="10"/>
        <color theme="1"/>
        <rFont val="Arial"/>
        <family val="2"/>
      </rPr>
      <t xml:space="preserve"> column (column D) and enter your updated evidence list. Type your evidence directly into the cell or, if you have an existing evidence list in a Word document, copy and paste the list into the tool. Remember to double-click on the cell before pasting your copied list to contain your update into a single cell. If you do not double-click on the cell before pasting the evidence list, the contents of other cells are overwritten.
</t>
    </r>
    <r>
      <rPr>
        <u/>
        <sz val="10"/>
        <color theme="1"/>
        <rFont val="Arial"/>
        <family val="2"/>
      </rPr>
      <t>Option 2</t>
    </r>
    <r>
      <rPr>
        <sz val="10"/>
        <color theme="1"/>
        <rFont val="Arial"/>
        <family val="2"/>
      </rPr>
      <t xml:space="preserve">: Evidence list worksheet
Use the hyperlinks in the </t>
    </r>
    <r>
      <rPr>
        <i/>
        <sz val="10"/>
        <color theme="1"/>
        <rFont val="Arial"/>
        <family val="2"/>
      </rPr>
      <t>Link to evidence column</t>
    </r>
    <r>
      <rPr>
        <sz val="10"/>
        <color theme="1"/>
        <rFont val="Arial"/>
        <family val="2"/>
      </rPr>
      <t xml:space="preserve"> (column E) to navigate to the corresponding evidence list worksheet (EL tab name). The evidence list worksheet has the following columns:
- </t>
    </r>
    <r>
      <rPr>
        <i/>
        <sz val="10"/>
        <color theme="1"/>
        <rFont val="Arial"/>
        <family val="2"/>
      </rPr>
      <t>No.</t>
    </r>
    <r>
      <rPr>
        <sz val="10"/>
        <color theme="1"/>
        <rFont val="Arial"/>
        <family val="2"/>
      </rPr>
      <t xml:space="preserve"> (column B) lists the action numbers, which are hyperlinks to the standard worksheet. Hyperlink cells are shaded with a pale yellow colour.
- </t>
    </r>
    <r>
      <rPr>
        <i/>
        <sz val="10"/>
        <color theme="1"/>
        <rFont val="Arial"/>
        <family val="2"/>
      </rPr>
      <t xml:space="preserve">Evidence </t>
    </r>
    <r>
      <rPr>
        <sz val="10"/>
        <color theme="1"/>
        <rFont val="Arial"/>
        <family val="2"/>
      </rPr>
      <t xml:space="preserve">(column C) is a free text column to list evidence. 
- </t>
    </r>
    <r>
      <rPr>
        <i/>
        <sz val="10"/>
        <color theme="1"/>
        <rFont val="Arial"/>
        <family val="2"/>
      </rPr>
      <t xml:space="preserve">Comments </t>
    </r>
    <r>
      <rPr>
        <sz val="10"/>
        <color theme="1"/>
        <rFont val="Arial"/>
        <family val="2"/>
      </rPr>
      <t xml:space="preserve">(column D) is another free text column to list additional information about the evidence, such as validity dates, or status and location of a document.
Unlike the first option, you can list your evidence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
</t>
    </r>
  </si>
  <si>
    <r>
      <rPr>
        <u/>
        <sz val="10"/>
        <color theme="1"/>
        <rFont val="Arial"/>
        <family val="2"/>
      </rPr>
      <t>Option 1: Use the available columns in the standard worksheet</t>
    </r>
    <r>
      <rPr>
        <sz val="10"/>
        <color theme="1"/>
        <rFont val="Arial"/>
        <family val="2"/>
      </rPr>
      <t xml:space="preserve">
Columns H to K in the standard worksheet relates to the task list to meet the requirements of the actions. The disadvantage of listing tasks in the standard worksheet is that you are limited to updating information within a single row.
</t>
    </r>
    <r>
      <rPr>
        <u/>
        <sz val="10"/>
        <color theme="1"/>
        <rFont val="Arial"/>
        <family val="2"/>
      </rPr>
      <t>Option 2: Use the task list worksheet</t>
    </r>
    <r>
      <rPr>
        <sz val="10"/>
        <color theme="1"/>
        <rFont val="Arial"/>
        <family val="2"/>
      </rPr>
      <t xml:space="preserve">
Hide columns H to K in the standard worksheet by clicking on the Hide Button located above column L.
Use the hyperlinks in the </t>
    </r>
    <r>
      <rPr>
        <i/>
        <sz val="10"/>
        <color theme="1"/>
        <rFont val="Arial"/>
        <family val="2"/>
      </rPr>
      <t xml:space="preserve">Link to task list </t>
    </r>
    <r>
      <rPr>
        <sz val="10"/>
        <color theme="1"/>
        <rFont val="Arial"/>
        <family val="2"/>
      </rPr>
      <t xml:space="preserve">column (column L) to navigate to the corresponding task list worksheet (TL tab name). The task list worksheet has the following columns:
- </t>
    </r>
    <r>
      <rPr>
        <i/>
        <sz val="10"/>
        <color theme="1"/>
        <rFont val="Arial"/>
        <family val="2"/>
      </rPr>
      <t xml:space="preserve">No. </t>
    </r>
    <r>
      <rPr>
        <sz val="10"/>
        <color theme="1"/>
        <rFont val="Arial"/>
        <family val="2"/>
      </rPr>
      <t xml:space="preserve">(column B) lists the action numbers, which are hyperlinks to the standard worksheet. Hyperlink cells are shaded with a pale yellow colour.
- </t>
    </r>
    <r>
      <rPr>
        <i/>
        <sz val="10"/>
        <color theme="1"/>
        <rFont val="Arial"/>
        <family val="2"/>
      </rPr>
      <t xml:space="preserve">Action plan or comments </t>
    </r>
    <r>
      <rPr>
        <sz val="10"/>
        <color theme="1"/>
        <rFont val="Arial"/>
        <family val="2"/>
      </rPr>
      <t xml:space="preserve">(column C) is the equivalent of column H in the standard worksheet.
- </t>
    </r>
    <r>
      <rPr>
        <i/>
        <sz val="10"/>
        <color theme="1"/>
        <rFont val="Arial"/>
        <family val="2"/>
      </rPr>
      <t xml:space="preserve">Responsible person or area </t>
    </r>
    <r>
      <rPr>
        <sz val="10"/>
        <color theme="1"/>
        <rFont val="Arial"/>
        <family val="2"/>
      </rPr>
      <t xml:space="preserve">(column D) is the equivalent of column I in the standard worksheet.
- </t>
    </r>
    <r>
      <rPr>
        <i/>
        <sz val="10"/>
        <color theme="1"/>
        <rFont val="Arial"/>
        <family val="2"/>
      </rPr>
      <t xml:space="preserve">Due date </t>
    </r>
    <r>
      <rPr>
        <sz val="10"/>
        <color theme="1"/>
        <rFont val="Arial"/>
        <family val="2"/>
      </rPr>
      <t xml:space="preserve">(column E) is the equivalent of column J in the standard worksheet.
- </t>
    </r>
    <r>
      <rPr>
        <i/>
        <sz val="10"/>
        <color theme="1"/>
        <rFont val="Arial"/>
        <family val="2"/>
      </rPr>
      <t xml:space="preserve">Priority </t>
    </r>
    <r>
      <rPr>
        <sz val="10"/>
        <color theme="1"/>
        <rFont val="Arial"/>
        <family val="2"/>
      </rPr>
      <t xml:space="preserve">(column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
    </r>
  </si>
  <si>
    <t>The eight standards in the NSQHS Standards</t>
  </si>
  <si>
    <t>The overview of progress worksheet</t>
  </si>
  <si>
    <t>Printing</t>
  </si>
  <si>
    <t>Things that you need to avoid doing in the monitoring tool</t>
  </si>
  <si>
    <t>There are 26 worksheets in this workbook. Click on the hyperlinks below to navigate to the relevant worksheet:</t>
  </si>
  <si>
    <r>
      <t xml:space="preserve">The column headings in the standards worksheets are as follows:
</t>
    </r>
    <r>
      <rPr>
        <sz val="10"/>
        <color theme="1"/>
        <rFont val="Symbol"/>
        <family val="1"/>
        <charset val="2"/>
      </rPr>
      <t>·</t>
    </r>
    <r>
      <rPr>
        <sz val="10"/>
        <color theme="1"/>
        <rFont val="Arial"/>
        <family val="2"/>
      </rPr>
      <t xml:space="preserve"> </t>
    </r>
    <r>
      <rPr>
        <i/>
        <sz val="10"/>
        <color theme="1"/>
        <rFont val="Arial"/>
        <family val="2"/>
      </rPr>
      <t>Actions</t>
    </r>
    <r>
      <rPr>
        <sz val="10"/>
        <color theme="1"/>
        <rFont val="Arial"/>
        <family val="2"/>
      </rPr>
      <t xml:space="preserve"> (columns A and B) state the action number and requirements from the NSQHS Standards
</t>
    </r>
    <r>
      <rPr>
        <sz val="10"/>
        <color theme="1"/>
        <rFont val="Symbol"/>
        <family val="1"/>
        <charset val="2"/>
      </rPr>
      <t>·</t>
    </r>
    <r>
      <rPr>
        <sz val="10"/>
        <color theme="1"/>
        <rFont val="Arial"/>
        <family val="2"/>
      </rPr>
      <t xml:space="preserve"> </t>
    </r>
    <r>
      <rPr>
        <i/>
        <sz val="10"/>
        <color theme="1"/>
        <rFont val="Arial"/>
        <family val="2"/>
      </rPr>
      <t>Reflective questions</t>
    </r>
    <r>
      <rPr>
        <sz val="10"/>
        <color theme="1"/>
        <rFont val="Arial"/>
        <family val="2"/>
      </rPr>
      <t xml:space="preserve"> (column C) assist in helping you consider the intent of the action. If you are familiar with the purpose of the action, you may choose to hide this column by clicking on the Hide Button located above column D. The button looks like a minus sign. Hiding columns give you more screen space for the other columns available in the worksheet. If the column is hidden and you need it displayed, click on the Show Button located above column D. The button looks like a plus sign.
</t>
    </r>
    <r>
      <rPr>
        <sz val="10"/>
        <color theme="1"/>
        <rFont val="Symbol"/>
        <family val="1"/>
        <charset val="2"/>
      </rPr>
      <t>·</t>
    </r>
    <r>
      <rPr>
        <sz val="10"/>
        <color theme="1"/>
        <rFont val="Arial"/>
        <family val="2"/>
      </rPr>
      <t xml:space="preserve"> </t>
    </r>
    <r>
      <rPr>
        <i/>
        <sz val="10"/>
        <color theme="1"/>
        <rFont val="Arial"/>
        <family val="2"/>
      </rPr>
      <t>Examples of evidence</t>
    </r>
    <r>
      <rPr>
        <sz val="10"/>
        <color theme="1"/>
        <rFont val="Arial"/>
        <family val="2"/>
      </rPr>
      <t xml:space="preserve"> (column D) </t>
    </r>
    <r>
      <rPr>
        <u/>
        <sz val="10"/>
        <color theme="1"/>
        <rFont val="Arial"/>
        <family val="2"/>
      </rPr>
      <t>are given as a guide only</t>
    </r>
    <r>
      <rPr>
        <sz val="10"/>
        <color theme="1"/>
        <rFont val="Arial"/>
        <family val="2"/>
      </rPr>
      <t xml:space="preserve">. You do not need to produce all of the examples of evidence listed: you can produce one, some or none if you have other forms of evidence that demonstrates compliance with the action.
</t>
    </r>
    <r>
      <rPr>
        <sz val="10"/>
        <color theme="1"/>
        <rFont val="Symbol"/>
        <family val="1"/>
        <charset val="2"/>
      </rPr>
      <t>·</t>
    </r>
    <r>
      <rPr>
        <sz val="10"/>
        <color theme="1"/>
        <rFont val="Arial"/>
        <family val="2"/>
      </rPr>
      <t xml:space="preserve"> </t>
    </r>
    <r>
      <rPr>
        <i/>
        <sz val="10"/>
        <color theme="1"/>
        <rFont val="Arial"/>
        <family val="2"/>
      </rPr>
      <t>Link to evidence</t>
    </r>
    <r>
      <rPr>
        <sz val="10"/>
        <color theme="1"/>
        <rFont val="Arial"/>
        <family val="2"/>
      </rPr>
      <t xml:space="preserve"> (column E) lists hyperlinks to the evidence list worksheet. Hyperlink cells are shaded with a pale yellow colour.</t>
    </r>
  </si>
  <si>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</si>
  <si>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r>
      <rPr>
        <sz val="10"/>
        <color theme="1"/>
        <rFont val="Symbol"/>
        <family val="1"/>
        <charset val="2"/>
      </rPr>
      <t>·</t>
    </r>
    <r>
      <rPr>
        <sz val="10"/>
        <color theme="1"/>
        <rFont val="Arial"/>
        <family val="2"/>
      </rPr>
      <t xml:space="preserve"> </t>
    </r>
    <r>
      <rPr>
        <i/>
        <sz val="10"/>
        <color theme="1"/>
        <rFont val="Arial"/>
        <family val="2"/>
      </rPr>
      <t>How do you rate your performance</t>
    </r>
    <r>
      <rPr>
        <sz val="10"/>
        <color theme="1"/>
        <rFont val="Arial"/>
        <family val="2"/>
      </rPr>
      <t xml:space="preserve"> (column F) requires you to determine whether your health service organisation meets the requirement of the actions. The available evidence should be able to assist you with determining the ratings in this column.
Entries in this column are limited to the following:
- Met
- Mostly met with some exceptions
- Partially met
- Substantially not met
For some actions, 'not applicable' is an option. Actions where not applicable is an option displays a comment box stating the condition when the action may not be applicable.
You can type your rating in this column or use the drop-down list. If there is a spelling mistake or you typed an entry that is not available, an error message shows that the entry is not valid.
</t>
    </r>
    <r>
      <rPr>
        <sz val="10"/>
        <color theme="1"/>
        <rFont val="Symbol"/>
        <family val="1"/>
        <charset val="2"/>
      </rPr>
      <t>·</t>
    </r>
    <r>
      <rPr>
        <sz val="10"/>
        <color theme="1"/>
        <rFont val="Arial"/>
        <family val="2"/>
      </rPr>
      <t xml:space="preserve"> </t>
    </r>
    <r>
      <rPr>
        <i/>
        <sz val="10"/>
        <color theme="1"/>
        <rFont val="Arial"/>
        <family val="2"/>
      </rPr>
      <t>Estimate of percentage complete</t>
    </r>
    <r>
      <rPr>
        <sz val="10"/>
        <color theme="1"/>
        <rFont val="Arial"/>
        <family val="2"/>
      </rPr>
      <t xml:space="preserve"> (column G) is linked with entries in the </t>
    </r>
    <r>
      <rPr>
        <i/>
        <sz val="10"/>
        <color theme="1"/>
        <rFont val="Arial"/>
        <family val="2"/>
      </rPr>
      <t xml:space="preserve">How do you rate your performance </t>
    </r>
    <r>
      <rPr>
        <sz val="10"/>
        <color theme="1"/>
        <rFont val="Arial"/>
        <family val="2"/>
      </rPr>
      <t xml:space="preserve">column (column F).
A </t>
    </r>
    <r>
      <rPr>
        <i/>
        <sz val="10"/>
        <color theme="1"/>
        <rFont val="Arial"/>
        <family val="2"/>
      </rPr>
      <t xml:space="preserve">met </t>
    </r>
    <r>
      <rPr>
        <sz val="10"/>
        <color theme="1"/>
        <rFont val="Arial"/>
        <family val="2"/>
      </rPr>
      <t xml:space="preserve">rating is equivalent to 100%, </t>
    </r>
    <r>
      <rPr>
        <i/>
        <sz val="10"/>
        <color theme="1"/>
        <rFont val="Arial"/>
        <family val="2"/>
      </rPr>
      <t>mostly met with some exceptions</t>
    </r>
    <r>
      <rPr>
        <sz val="10"/>
        <color theme="1"/>
        <rFont val="Arial"/>
        <family val="2"/>
      </rPr>
      <t xml:space="preserve"> - 80%, </t>
    </r>
    <r>
      <rPr>
        <i/>
        <sz val="10"/>
        <color theme="1"/>
        <rFont val="Arial"/>
        <family val="2"/>
      </rPr>
      <t>partially met</t>
    </r>
    <r>
      <rPr>
        <sz val="10"/>
        <color theme="1"/>
        <rFont val="Arial"/>
        <family val="2"/>
      </rPr>
      <t xml:space="preserve"> - 50% and </t>
    </r>
    <r>
      <rPr>
        <i/>
        <sz val="10"/>
        <color theme="1"/>
        <rFont val="Arial"/>
        <family val="2"/>
      </rPr>
      <t>substantially not met</t>
    </r>
    <r>
      <rPr>
        <sz val="10"/>
        <color theme="1"/>
        <rFont val="Arial"/>
        <family val="2"/>
      </rPr>
      <t xml:space="preserve"> - 20%. For some actions that can be rated not applicable, </t>
    </r>
    <r>
      <rPr>
        <i/>
        <sz val="10"/>
        <color theme="1"/>
        <rFont val="Arial"/>
        <family val="2"/>
      </rPr>
      <t xml:space="preserve">n/a </t>
    </r>
    <r>
      <rPr>
        <sz val="10"/>
        <color theme="1"/>
        <rFont val="Arial"/>
        <family val="2"/>
      </rPr>
      <t>is displayed.</t>
    </r>
  </si>
  <si>
    <r>
      <rPr>
        <sz val="10"/>
        <color theme="1"/>
        <rFont val="Symbol"/>
        <family val="1"/>
        <charset val="2"/>
      </rPr>
      <t>·</t>
    </r>
    <r>
      <rPr>
        <sz val="10"/>
        <color theme="1"/>
        <rFont val="Arial"/>
        <family val="2"/>
      </rPr>
      <t xml:space="preserve"> </t>
    </r>
    <r>
      <rPr>
        <i/>
        <sz val="10"/>
        <color theme="1"/>
        <rFont val="Arial"/>
        <family val="2"/>
      </rPr>
      <t>Action plan or comments</t>
    </r>
    <r>
      <rPr>
        <sz val="10"/>
        <color theme="1"/>
        <rFont val="Arial"/>
        <family val="2"/>
      </rPr>
      <t xml:space="preserve"> (column H) is a free text column that allows you to note any tasks that may be needed to complete the action or to include the reasons why an action is rated not applicable.
</t>
    </r>
    <r>
      <rPr>
        <sz val="10"/>
        <color theme="1"/>
        <rFont val="Symbol"/>
        <family val="1"/>
        <charset val="2"/>
      </rPr>
      <t>·</t>
    </r>
    <r>
      <rPr>
        <sz val="10"/>
        <color theme="1"/>
        <rFont val="Arial"/>
        <family val="2"/>
      </rPr>
      <t xml:space="preserve"> </t>
    </r>
    <r>
      <rPr>
        <i/>
        <sz val="10"/>
        <color theme="1"/>
        <rFont val="Arial"/>
        <family val="2"/>
      </rPr>
      <t xml:space="preserve">Responsible person or area </t>
    </r>
    <r>
      <rPr>
        <sz val="10"/>
        <color theme="1"/>
        <rFont val="Arial"/>
        <family val="2"/>
      </rPr>
      <t xml:space="preserve">(column I) is another free text column that allows you to add the name of the person or group of people with responsibility for ensuring that action is taken.
</t>
    </r>
    <r>
      <rPr>
        <sz val="10"/>
        <color theme="1"/>
        <rFont val="Symbol"/>
        <family val="1"/>
        <charset val="2"/>
      </rPr>
      <t>·</t>
    </r>
    <r>
      <rPr>
        <sz val="10"/>
        <color theme="1"/>
        <rFont val="Arial"/>
        <family val="2"/>
      </rPr>
      <t xml:space="preserve"> </t>
    </r>
    <r>
      <rPr>
        <i/>
        <sz val="10"/>
        <color theme="1"/>
        <rFont val="Arial"/>
        <family val="2"/>
      </rPr>
      <t xml:space="preserve">Due date </t>
    </r>
    <r>
      <rPr>
        <sz val="10"/>
        <color theme="1"/>
        <rFont val="Arial"/>
        <family val="2"/>
      </rPr>
      <t xml:space="preserve">(column J) allows you to add a target date of completion for the action. Entries in this column are limited to dates only.
</t>
    </r>
    <r>
      <rPr>
        <sz val="10"/>
        <color theme="1"/>
        <rFont val="Symbol"/>
        <family val="1"/>
        <charset val="2"/>
      </rPr>
      <t>·</t>
    </r>
    <r>
      <rPr>
        <sz val="10"/>
        <color theme="1"/>
        <rFont val="Arial"/>
        <family val="2"/>
      </rPr>
      <t xml:space="preserve"> </t>
    </r>
    <r>
      <rPr>
        <i/>
        <sz val="10"/>
        <color theme="1"/>
        <rFont val="Arial"/>
        <family val="2"/>
      </rPr>
      <t>Priority</t>
    </r>
    <r>
      <rPr>
        <sz val="10"/>
        <color theme="1"/>
        <rFont val="Arial"/>
        <family val="2"/>
      </rPr>
      <t xml:space="preserve"> (column K) allows you to allocate a priority rating to a task. Entries in this column are limited to the following:
- High
- Medium
- Low
</t>
    </r>
    <r>
      <rPr>
        <sz val="10"/>
        <color theme="1"/>
        <rFont val="Symbol"/>
        <family val="1"/>
        <charset val="2"/>
      </rPr>
      <t>·</t>
    </r>
    <r>
      <rPr>
        <sz val="10"/>
        <color theme="1"/>
        <rFont val="Arial"/>
        <family val="2"/>
      </rPr>
      <t xml:space="preserve"> </t>
    </r>
    <r>
      <rPr>
        <i/>
        <sz val="10"/>
        <color theme="1"/>
        <rFont val="Arial"/>
        <family val="2"/>
      </rPr>
      <t xml:space="preserve">Link to task list </t>
    </r>
    <r>
      <rPr>
        <sz val="10"/>
        <color theme="1"/>
        <rFont val="Arial"/>
        <family val="2"/>
      </rPr>
      <t>(column L) lists hyperlinks to the task list worksheet. Hyperlink cells are shaded with a pale yellow colour.</t>
    </r>
  </si>
  <si>
    <r>
      <t xml:space="preserve">This worksheet provides a summary report on the percentage completion for each action.
</t>
    </r>
    <r>
      <rPr>
        <u/>
        <sz val="10"/>
        <color theme="1"/>
        <rFont val="Arial"/>
        <family val="2"/>
      </rPr>
      <t>You do not need to enter any information in this worksheet. The worksheet is password protected.</t>
    </r>
    <r>
      <rPr>
        <sz val="10"/>
        <color theme="1"/>
        <rFont val="Arial"/>
        <family val="2"/>
      </rPr>
      <t xml:space="preserve"> The 'Overview of Progress' worksheet is populated automatically based on the entries from the individual NSQHS Standards worksheets.
The buttons located at the top of the worksheet helps with navigating to the corresponding standard.
Each standard has a table of actions. The table has the following headings:
</t>
    </r>
    <r>
      <rPr>
        <sz val="10"/>
        <color theme="1"/>
        <rFont val="Symbol"/>
        <family val="1"/>
        <charset val="2"/>
      </rPr>
      <t xml:space="preserve">· </t>
    </r>
    <r>
      <rPr>
        <i/>
        <sz val="10"/>
        <color theme="1"/>
        <rFont val="Arial"/>
        <family val="2"/>
      </rPr>
      <t xml:space="preserve">Action </t>
    </r>
    <r>
      <rPr>
        <sz val="10"/>
        <color theme="1"/>
        <rFont val="Arial"/>
        <family val="2"/>
      </rPr>
      <t xml:space="preserve">(column B) lists the action numbers, which are hyperlinks to the standard worksheet.
</t>
    </r>
    <r>
      <rPr>
        <sz val="10"/>
        <color theme="1"/>
        <rFont val="Symbol"/>
        <family val="1"/>
        <charset val="2"/>
      </rPr>
      <t>·</t>
    </r>
    <r>
      <rPr>
        <sz val="10"/>
        <color theme="1"/>
        <rFont val="Arial"/>
        <family val="2"/>
      </rPr>
      <t xml:space="preserve"> </t>
    </r>
    <r>
      <rPr>
        <i/>
        <sz val="10"/>
        <color theme="1"/>
        <rFont val="Arial"/>
        <family val="2"/>
      </rPr>
      <t xml:space="preserve">% column </t>
    </r>
    <r>
      <rPr>
        <sz val="10"/>
        <color theme="1"/>
        <rFont val="Arial"/>
        <family val="2"/>
      </rPr>
      <t xml:space="preserve">(columns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0"/>
        <color theme="1"/>
        <rFont val="Symbol"/>
        <family val="1"/>
        <charset val="2"/>
      </rPr>
      <t>·</t>
    </r>
    <r>
      <rPr>
        <sz val="10"/>
        <color theme="1"/>
        <rFont val="Arial"/>
        <family val="2"/>
      </rPr>
      <t xml:space="preserve"> Number of actions updated against the number of actions in the NSQHS Standards
</t>
    </r>
    <r>
      <rPr>
        <sz val="10"/>
        <color theme="1"/>
        <rFont val="Symbol"/>
        <family val="1"/>
        <charset val="2"/>
      </rPr>
      <t>·</t>
    </r>
    <r>
      <rPr>
        <sz val="10"/>
        <color theme="1"/>
        <rFont val="Arial"/>
        <family val="2"/>
      </rPr>
      <t xml:space="preserve"> Summary of actions met, not met and not applicable in raw figures and in percent figures</t>
    </r>
  </si>
  <si>
    <t>A3 size paper: The standard worksheet, as a default, prints on A3 paper to accommodate all the columns available.
A4 size paper: The overview of progress, task list and evidence list worksheets print on A4 paper.</t>
  </si>
  <si>
    <r>
      <rPr>
        <sz val="10"/>
        <color theme="1"/>
        <rFont val="Symbol"/>
        <family val="1"/>
        <charset val="2"/>
      </rPr>
      <t>·</t>
    </r>
    <r>
      <rPr>
        <sz val="10"/>
        <color theme="1"/>
        <rFont val="Arial"/>
        <family val="2"/>
      </rPr>
      <t xml:space="preserve"> Do not delete worksheets. You can hide nonessential worksheets.
</t>
    </r>
    <r>
      <rPr>
        <sz val="10"/>
        <color theme="1"/>
        <rFont val="Symbol"/>
        <family val="1"/>
        <charset val="2"/>
      </rPr>
      <t>·</t>
    </r>
    <r>
      <rPr>
        <sz val="10"/>
        <color theme="1"/>
        <rFont val="Arial"/>
        <family val="2"/>
      </rPr>
      <t xml:space="preserve"> Do not rename worksheets. This breaks hyperlinks.
</t>
    </r>
    <r>
      <rPr>
        <sz val="10"/>
        <color theme="1"/>
        <rFont val="Symbol"/>
        <family val="1"/>
        <charset val="2"/>
      </rPr>
      <t>·</t>
    </r>
    <r>
      <rPr>
        <sz val="10"/>
        <color theme="1"/>
        <rFont val="Arial"/>
        <family val="2"/>
      </rPr>
      <t xml:space="preserve"> Do not delete rows for hyperlinked cells shaded with a pale yellow colour. This also breaks hyperlinks.
</t>
    </r>
    <r>
      <rPr>
        <sz val="10"/>
        <color theme="1"/>
        <rFont val="Symbol"/>
        <family val="1"/>
        <charset val="2"/>
      </rPr>
      <t>·</t>
    </r>
    <r>
      <rPr>
        <sz val="10"/>
        <color theme="1"/>
        <rFont val="Arial"/>
        <family val="2"/>
      </rPr>
      <t xml:space="preserve"> Do not delete hyperlinks. Again, this breaks hyperlinks from that cell.
</t>
    </r>
    <r>
      <rPr>
        <sz val="10"/>
        <color theme="1"/>
        <rFont val="Symbol"/>
        <family val="1"/>
        <charset val="2"/>
      </rPr>
      <t>·</t>
    </r>
    <r>
      <rPr>
        <sz val="10"/>
        <color theme="1"/>
        <rFont val="Arial"/>
        <family val="2"/>
      </rPr>
      <t xml:space="preserve"> Do not sort columns. It affects the placement of hyperlinks.
</t>
    </r>
    <r>
      <rPr>
        <sz val="10"/>
        <color theme="1"/>
        <rFont val="Symbol"/>
        <family val="1"/>
        <charset val="2"/>
      </rPr>
      <t>·</t>
    </r>
    <r>
      <rPr>
        <sz val="10"/>
        <color theme="1"/>
        <rFont val="Arial"/>
        <family val="2"/>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0"/>
        <color theme="1"/>
        <rFont val="Symbol"/>
        <family val="1"/>
        <charset val="2"/>
      </rPr>
      <t>·</t>
    </r>
    <r>
      <rPr>
        <sz val="10"/>
        <color theme="1"/>
        <rFont val="Arial"/>
        <family val="2"/>
      </rPr>
      <t xml:space="preserve"> Do not forget to backup your monitoring tool.
</t>
    </r>
  </si>
  <si>
    <t>Preventing and controlling infections standard</t>
  </si>
  <si>
    <t>Clinical governance and quality improvement systems are in place to prevent and control infections, and support antimicrobial stewardship and sustainable use of infection prevention and control resources</t>
  </si>
  <si>
    <t>Standard and trasmission-based precautions</t>
  </si>
  <si>
    <t>Clean and safe environment</t>
  </si>
  <si>
    <t>Workforce screening and immunisation</t>
  </si>
  <si>
    <t>Infections in the workforce</t>
  </si>
  <si>
    <t>Reprocessing of reusable equipment and devices</t>
  </si>
  <si>
    <t>PCI</t>
  </si>
  <si>
    <t>Reprocessing reusable equipment and devices</t>
  </si>
  <si>
    <t>The workforce uses the safety and quality systems from the Clinical Governance Standard when:
a. Implementing policies and procedures for infection prevention and control
b. Identifying and managing risks associated with infections
c. Implementing policies and procedures for antimicrobial stewardship
d. Identifying and managing antimicrobial stewardship risks</t>
  </si>
  <si>
    <t>The health service organisation:
a. Establishes multidisciplinary teams to identify and manage risks associated with infections using the hierarchy of controls in conjunction with infection prevention and control systems
b. Identifies requirements for, and provides the workforce with, access to training to prevent and control infections
c. Has processes to ensure that the workforce has the capacity, skills and access to equipment to implement systems to prevent and control infections
d. Establishes multidisciplinary teams, or processes, to promote effective antimicrobial stewardship
e. Identifies requirements for, and provides access to, training to support the workforce to conduct antimicrobial stewardship activities
f. Has processes to ensure that the workforce has the capacity and skills to implement antimicrobial stewardship
g. Plans for public health and pandemic risks</t>
  </si>
  <si>
    <t>The health service organisation applies the quality improvement system from the Clinical Governance Standard when:
a. Monitoring the performance of infection prevention and control systems
b. Implementing strategies to improve infection prevention and control systems
c. Reporting to the governance body, the workforce, patients and other relevant groups on the performance of infection prevention and control systems
d. Monitoring the effectiveness of the antimicrobial stewardship program
e. Implementing strategies to improve antimicrobial stewardship outcomes
f. Reporting to the governance body, the workforce, patients and other relevant groups on antimicrobial stewardship outcomes
g. Supporting and monitoring the safe and sustainable use of infection prevention and control resources</t>
  </si>
  <si>
    <t>Clinicians use organisational processes consistent with the Partnering with Consumers Standard when assessing risks and preventing and managing infections, and implementing the antimicrobial stewardship program to:
a. Actively involve patients in their own care
b. Meet the patient’s information needs
c. Share decision-making</t>
  </si>
  <si>
    <t>The health service organisation has a surveillance strategy for infections, infection risk, and antimicrobial use and prescribing that:
a. Incorporates national and jurisdictional information in a timely manner
b. Collects data on healthcare-associated and other infections relevant to the size and scope of the organisation
c. Monitors, assesses and uses surveillance data to reduce the risks associated with infections
d. Reports surveillance data on infections to the workforce, the governing body, consumers and other relevant groups
e. Collects data on the volume and appropriateness of antimicrobial use relevant to the size and scope of the organisation
f. Monitors, assesses and uses surveillance data to support appropriate antimicrobial prescribing
g. Monitors responsiveness to risks identified through surveillance
h. Reports surveillance data on the volume and appropriateness of antimicrobial use to the workforce, the governing body, consumers and other relevant groups</t>
  </si>
  <si>
    <r>
      <t xml:space="preserve">The health service organisation has processes to apply standard and transmission-based precautions that are consistent with the current edition of the </t>
    </r>
    <r>
      <rPr>
        <i/>
        <sz val="10"/>
        <color theme="1"/>
        <rFont val="Arial"/>
        <family val="2"/>
      </rPr>
      <t>Australian Guidelines for the Prevention and Control of Infection in Healthcare</t>
    </r>
    <r>
      <rPr>
        <sz val="10"/>
        <color theme="1"/>
        <rFont val="Arial"/>
        <family val="2"/>
      </rPr>
      <t>, jurisdictional requirements, and relevant jurisdictional laws and policies, including work health and safety laws</t>
    </r>
  </si>
  <si>
    <t>The health service organisation has:
a. Collaborative and consultative processes for the assessment and communication of infection risks to patients and the workforce
b. Infection prevention and control systems, in conjunction with the hierarchy of controls, in place to reduce transmission of infections so far as is reasonably practicable
c. Processes for the use, training, testing and fitting of personal protective equipment by the workforce
d. Processes to monitor and respond to changes in scientific and technical knowledge about infections, relevant national or jurisdictional guidance, policy and legislation
e. Processes to audit compliance with standard and transmissionbased precautions
f. Processes to assess competence of the workforce in appropriate use of standard and transmission-based precautions
g. Processes to improve compliance with standard and transmission-based precautions</t>
  </si>
  <si>
    <t>Members of the workforce apply standard precautions and transmission-based precautions whenever required, and consider:
a. Patients’ risks, which are evaluated at referral, on admission or on presentation for care, and re-evaluated during care
b. Whether a patient has a communicable disease, or an existing or a pre-existing colonisation or infection with organisms of local or national significance
c. Accommodation needs and patient placement to prevent and manage infection risks
d. The risks to the wellbeing of patients in isolation
e. Environmental control measures to reduce risk, including but not limited to heating, ventilation and water systems; work flow design; facility design; surface finishes
f. Precautions required when a patient is moved within the facility or between external services
g. The need for additional environmental cleaning or disinfection processes and resources
h. The type of procedure being performed
i. Equipment required for routine care</t>
  </si>
  <si>
    <t>The health service organisation has processes to:
a. Review data on and respond to infections in the community that may impact patients and the workforce
b. Communicate details of a patient’s infectious status during an episode of care, and at transitions of care
c. Provide relevant information to a patient, their family and carers about their infectious status, infection risks and the nature and duration of precautions to minimise the spread of infection</t>
  </si>
  <si>
    <t>The health service organisation has a hand hygiene program that is incorporated in its overarching infection prevention and control program as part of standard precautions and:
a. Is consistent with the current National Hand Hygiene Initiative, and jurisdictional requirements
b. Addresses noncompliance or inconsistency with benchmarks and the current National Hand Hygiene Initiative
c. Provides timely reports on the results of hand hygiene compliance audits, and action in response to audits, to the workforce, the governing body, consumers and other relevant groups
d. Uses the results of audits to improve hand hygiene compliance</t>
  </si>
  <si>
    <t>The health service organisation has processes for aseptic technique that:
a. Identify the procedures in which aseptic technique applies
b. Assess the competence of the workforce in performing aseptic technique
c. Provide training to address gaps in competency
d. Monitor compliance with the organisation’s policies on aseptic technique</t>
  </si>
  <si>
    <r>
      <t xml:space="preserve">The health service organisation has processes to maintain a clean, safe and hygienic environment – in line with the current edition of the </t>
    </r>
    <r>
      <rPr>
        <i/>
        <sz val="10"/>
        <color theme="1"/>
        <rFont val="Arial"/>
        <family val="2"/>
      </rPr>
      <t>Australian Guidelines for the Prevention and Control of Infection in Healthcare</t>
    </r>
    <r>
      <rPr>
        <sz val="10"/>
        <color theme="1"/>
        <rFont val="Arial"/>
        <family val="2"/>
      </rPr>
      <t xml:space="preserve"> and jurisdictional requirements – to:
a. Respond to environmental risks, including novel infections
b. Require cleaning and disinfection using products listed on the Australian Register of Therapeutic Goods, consistent with manufacturers’ instructions for use and recommended frequencies
c. Provide access to training on cleaning processes for routine and outbreak situations, and novel infections
d. Audit the effectiveness of cleaning practice and compliance with its environmental cleaning policy
e. Use the results of audits to improve environmental cleaning processes and compliance with policy</t>
    </r>
  </si>
  <si>
    <t>The health service organisation has processes to evaluate and respond to infection risks for:
a. New and existing equipment, devices and products used in the organisation
b. Clinical and non-clinical areas, and workplace amenity areas
c. Maintenance, repair and upgrade of buildings, equipment, furnishings and fittings
d. Handling, transporting and storing linen
e. Novel infections, and risks identified as part of a public health response or pandemic planning</t>
  </si>
  <si>
    <r>
      <t xml:space="preserve">The health service organisation has a risk-based workforce vaccinepreventable diseases screening and immunisation policy and program that:
a. Is consistent with the current edition of the </t>
    </r>
    <r>
      <rPr>
        <i/>
        <sz val="10"/>
        <color theme="1"/>
        <rFont val="Arial"/>
        <family val="2"/>
      </rPr>
      <t>Australian Immunisation Handbook</t>
    </r>
    <r>
      <rPr>
        <sz val="10"/>
        <color theme="1"/>
        <rFont val="Arial"/>
        <family val="2"/>
      </rPr>
      <t xml:space="preserve">
b. Is consistent with jurisdictional requirements for vaccinepreventable diseases
c. Addresses specific risks to the workforce, consumers and patients</t>
    </r>
  </si>
  <si>
    <r>
      <t xml:space="preserve">The health service organisation has risk-based processes for preventing and managing infections in the workforce that:
a. Are consistent with the relevant state or territory work health and safety regulation and the current edition of the </t>
    </r>
    <r>
      <rPr>
        <i/>
        <sz val="10"/>
        <color theme="1"/>
        <rFont val="Arial"/>
        <family val="2"/>
      </rPr>
      <t>Australian Guidelines for the Prevention and Control of Infection in Healthcare</t>
    </r>
    <r>
      <rPr>
        <sz val="10"/>
        <color theme="1"/>
        <rFont val="Arial"/>
        <family val="2"/>
      </rPr>
      <t xml:space="preserve">
b. Align with state and territory public health requirements for workforce screening and exclusion periods
c. Manage risks to the workforce, patients and consumers, including for novel infections
d. Promote non-attendance at work and avoiding visiting or volunteering when infection is suspected or actual
e. Monitor and manage the movement of staff between clinical areas, care settings, amenity areas and health service organisations
f. Manage and support members of the workforce who are required to isolate and quarantine following exposure to or acquisition of an infection
g. Provide for outbreak monitoring, investigation and management
h. Plan for, and manage, ongoing service provision during outbreaks and pandemics or events in which there is increased risk of transmission of infection</t>
    </r>
  </si>
  <si>
    <t>When reusable equipment and devices are used, the health service organisation has:
a. Processes for reprocessing that are consistent with relevant national and international standards, in conjunction with manufacturers’ guidelines
b. A traceability process for critical and semi-critical equipment, instruments and devices that is capable of identifying
• the patient
• the procedure
• the reusable equipment, instruments and devices that were used for the procedure
c. Processes to plan and manage reprocessing requirements, and additional controls for novel and emerging infections</t>
  </si>
  <si>
    <r>
      <t xml:space="preserve">The health service organisation has an antimicrobial stewardship program that:
a. Includes an antimicrobial stewardship policy
b. Provides access to, and promotes the use of, current evidence-based Australian therapeutic guidelines and resources on antimicrobial prescribing
c. Has an antimicrobial formulary that is informed by current evidencebased Australian therapeutic guidelines and resources, and includes restriction rules and approval processes
d. Incorporates core elements, recommendations and principles from the current </t>
    </r>
    <r>
      <rPr>
        <i/>
        <sz val="10"/>
        <color theme="1"/>
        <rFont val="Arial"/>
        <family val="2"/>
      </rPr>
      <t>Antimicrobial Stewardship Clinical Care Standard</t>
    </r>
    <r>
      <rPr>
        <sz val="10"/>
        <color theme="1"/>
        <rFont val="Arial"/>
        <family val="2"/>
      </rPr>
      <t xml:space="preserve">
e. Acts on the results of antimicrobial use and appropriateness audits to promote continuous quality improvement
</t>
    </r>
  </si>
  <si>
    <t>The antimicrobial stewardship program will:
a. Review antimicrobial prescribing and use
b. Use surveillance data on antimicrobial resistance and use to support appropriate prescribing
c. Evaluate performance of the program, identify areas for improvement, and take action to improve the appropriateness of antimicrobial prescribing and use
d. Report to clinicians and the governing body regarding
• compliance with the antimicrobial stewardship policy and guidance
• areas of action for antimicrobial resistance
• areas of action to improve appropriateness of prescribing and compliance with current evidence-based Australian therapeutic guidelines or resources on antimicrobial prescribing
• the health service organisation’s performance over time for use and appropriateness of use of antimicrobials</t>
  </si>
  <si>
    <t>List of evidence for the NSQHS Standards (second edition), May 2021</t>
  </si>
  <si>
    <r>
      <rPr>
        <b/>
        <sz val="10"/>
        <color rgb="FF0070C0"/>
        <rFont val="Arial"/>
        <family val="2"/>
      </rPr>
      <t>PCI</t>
    </r>
    <r>
      <rPr>
        <sz val="10"/>
        <color rgb="FF0070C0"/>
        <rFont val="Arial"/>
        <family val="2"/>
      </rPr>
      <t>: Preventing and Controlling Infections Standard worksheet</t>
    </r>
  </si>
  <si>
    <r>
      <rPr>
        <b/>
        <sz val="10"/>
        <color rgb="FF0070C0"/>
        <rFont val="Arial"/>
        <family val="2"/>
      </rPr>
      <t>PCI-EL</t>
    </r>
    <r>
      <rPr>
        <sz val="10"/>
        <color rgb="FF0070C0"/>
        <rFont val="Arial"/>
        <family val="2"/>
      </rPr>
      <t>: Evidence list worksheet for the Preventing and Controlling Infections Standard</t>
    </r>
  </si>
  <si>
    <r>
      <rPr>
        <b/>
        <sz val="10"/>
        <color rgb="FF0070C0"/>
        <rFont val="Arial"/>
        <family val="2"/>
      </rPr>
      <t>PCI-TL</t>
    </r>
    <r>
      <rPr>
        <sz val="10"/>
        <color rgb="FF0070C0"/>
        <rFont val="Arial"/>
        <family val="2"/>
      </rPr>
      <t>: Task list worksheet for the Preventing and Controlling Infections Standard</t>
    </r>
  </si>
  <si>
    <t>Based on the NSQHS Standards (second edition), May 2021</t>
  </si>
  <si>
    <t>Task list for the NSQHS Standards (second edition), May 2021</t>
  </si>
  <si>
    <t>A3.17</t>
  </si>
  <si>
    <t>R3.17</t>
  </si>
  <si>
    <t>P3.17</t>
  </si>
  <si>
    <t>A3.18</t>
  </si>
  <si>
    <t>R3.18</t>
  </si>
  <si>
    <t>P3.18</t>
  </si>
  <si>
    <t>A3.19</t>
  </si>
  <si>
    <t>R3.19</t>
  </si>
  <si>
    <t>P3.19</t>
  </si>
  <si>
    <t>Click here to navigate to the list of evidence for Action 3.01</t>
  </si>
  <si>
    <t>Click here to navigate to the list of evidence for Action 3.02</t>
  </si>
  <si>
    <t>Click here to navigate to the list of evidence for Action 3.03</t>
  </si>
  <si>
    <t>Click here to navigate to the list of evidence for Action 3.04</t>
  </si>
  <si>
    <t>Click here to navigate to the list of evidence for Action 3.05</t>
  </si>
  <si>
    <t>Click here to navigate to the list of evidence for Action 3.06</t>
  </si>
  <si>
    <t>Click here to navigate to the list of evidence for Action 3.07</t>
  </si>
  <si>
    <t>Click here to navigate to the list of evidence for Action 3.08</t>
  </si>
  <si>
    <t>Click here to navigate to the list of evidence for Action 3.09</t>
  </si>
  <si>
    <t>Click here to navigate to the task list for Action 3.01</t>
  </si>
  <si>
    <t>Click here to navigate to the task list for Action 3.02</t>
  </si>
  <si>
    <t>Click here to navigate to the task list for Action 3.03</t>
  </si>
  <si>
    <t>Click here to navigate to the task list for Action 3.04</t>
  </si>
  <si>
    <t>Click here to navigate to the task list for Action 3.05</t>
  </si>
  <si>
    <t>Click here to navigate to the task list for Action 3.06</t>
  </si>
  <si>
    <t>Click here to navigate to the task list for Action 3.07</t>
  </si>
  <si>
    <t>Click here to navigate to the task list for Action 3.08</t>
  </si>
  <si>
    <t>Click here to navigate to the task list for Action 3.09</t>
  </si>
  <si>
    <t>Click here to navigate to the list of evidence for Action 3.17</t>
  </si>
  <si>
    <t>Click here to navigate to the list of evidence for Action 3.18</t>
  </si>
  <si>
    <t>Click here to navigate to the list of evidence for Action 3.19</t>
  </si>
  <si>
    <t>Click here to navigate to the task list for Action 3.17</t>
  </si>
  <si>
    <t>Click here to navigate to the task list for Action 3.18</t>
  </si>
  <si>
    <t>Click here to navigate to the task list for Action 3.19</t>
  </si>
  <si>
    <r>
      <t xml:space="preserve">For further assistance, contact the NSQHS Standards Advice Centre:
</t>
    </r>
    <r>
      <rPr>
        <sz val="10"/>
        <color theme="1"/>
        <rFont val="Symbol"/>
        <family val="1"/>
        <charset val="2"/>
      </rPr>
      <t>·</t>
    </r>
    <r>
      <rPr>
        <sz val="10"/>
        <color theme="1"/>
        <rFont val="Arial"/>
        <family val="2"/>
      </rPr>
      <t xml:space="preserve"> Phone: 1800 304 056
</t>
    </r>
    <r>
      <rPr>
        <sz val="10"/>
        <color theme="1"/>
        <rFont val="Symbol"/>
        <family val="1"/>
        <charset val="2"/>
      </rPr>
      <t>·</t>
    </r>
    <r>
      <rPr>
        <sz val="10"/>
        <color theme="1"/>
        <rFont val="Arial"/>
        <family val="2"/>
      </rPr>
      <t xml:space="preserve"> Email: AdviceCentre@safetyandquality.gov.au</t>
    </r>
  </si>
  <si>
    <t>The Australian Commission on Safety and Quality in Health Care developed the monitoring tool as part of a suite of resources to assist health service organisations to implement the National Safety and Quality Health Service Standards (second edition). This monitoring tool allows health service organisations to track the progress of implementing each standard. It should be used together with the NSQHS Standards Guide for multi-purpose services and small hospitals and the Accreditation Workbook.
The use of this tool is optional, and it does not need to be provided to assessors as part of accreditation.
Before you proceed, please enter your organisation's name in the space provided below:</t>
  </si>
  <si>
    <t>Multi-Purpose Services Aged Care Module</t>
  </si>
  <si>
    <t>A1</t>
  </si>
  <si>
    <t>A2</t>
  </si>
  <si>
    <t>A3</t>
  </si>
  <si>
    <t>A4</t>
  </si>
  <si>
    <t>A5</t>
  </si>
  <si>
    <t>A6</t>
  </si>
  <si>
    <t>Based on the aged care module and user guide for multi-purpose services, February 2021</t>
  </si>
  <si>
    <t>Consumer dignity and choice</t>
  </si>
  <si>
    <t>Services and supports of daily living</t>
  </si>
  <si>
    <t>Organisation’s service environment</t>
  </si>
  <si>
    <t>Human resources</t>
  </si>
  <si>
    <t>Organisational governance</t>
  </si>
  <si>
    <t>The Multi-Purpose Service providing residential aged care services ensures there is a homelike environment that:
a. Optimises a sense of belonging and interactions 
b. Supports access indoors and outdoors.</t>
  </si>
  <si>
    <t>What does the MPS do to make the environment welcoming and convey a sense of belonging?
Are there spaces for interaction and is it easy for an individual to find their way around?
Are individuals given choice in their furnishings, decorations and layout of their room?
How easy is it for an individual to access indoor and outdoor areas?
How does the MPS ensure the environment is suitable for individuals with sensory or cognitive impairment?
Can individuals with dementia or cognitive impairment gain access to safe outdoor areas?</t>
  </si>
  <si>
    <t xml:space="preserve">• Policy documents or processes
−describing strategies to support people accessing aged care services to be mobile within and outside the service environment, including for individuals who need support to access outdoors areas
−ensuring the service environment supports all care recipient’s independence and ability
• Training documents, such as syllabus, attendance records and competency assessments, that demonstrate clinical leaders, managers and the workforce understand the importance of optimising the sense of belonging and interactions for people accessing aged care services
• Results of aged care consumer and their representative’s experience surveys on access to the environment, and actions taken to address issues raised
• Observations that the environment is tailored and accessible to all people accessing the aged care services
• Designing rooms for scalability, adaptability and flexibility
• Resources and tools to help the workforce monitor care recipient’s interaction with their environment
• Modifications made based on environmental audits.
</t>
  </si>
  <si>
    <t>The Multi-Purpose Service:
a. Uses the recruitment system to ensure the workforce numbers and mix meet the care needs of people accessing services
b. Uses the training system to ensure the workforce has the skills to deliver quality care and services.</t>
  </si>
  <si>
    <t>How is the MPS workforce education and training system used to develop, enhance and maintain skills of the workforce?
How does the MPS ensure its workforce mix comprises the right number and skills to consistently deliver safe, quality care and services to meet the assessed care needs of care recipients?</t>
  </si>
  <si>
    <t xml:space="preserve">• Policies or processes that:
−describe how the MPS plans and manages its workforce to meets its service needs
−adopt staffing levels and provide training in response to the changing needs and situations of people accessing aged care services
−Meet staffing needs during an internal or external emergency, for example, bushfire, pandemic, outbreak of infection
• Feedback from people accessing aged care services and their representatives on their experience of the delivery of care and number and skills of the workforce
• Employment records that detail the skills and competencies of the workforce
• Results from workforce surveys
• NSQHS Aged care module and User Guide for Multi-Purpose Services
• Work schedules or rosters for the workforce to provide safe and quality care and services every day, demonstrating the mix and number(s) of the workforce
• Reports from the incident management system documenting adverse events associated with inadequate staffing numbers or skills
• Evidence of induction and other training and development programs for the workforce.
</t>
  </si>
  <si>
    <t>The Multi-Purpose Service provides people accessing its aged care services with: 
a. Opportunities to establish and maintain relationships of their choice, including intimate relationships
b. Support for daily living that promotes physical, emotional, cultural, spiritual and psychological wellbeing
c. Mechanisms to optimise independence and promote quality of life
d. Support to make informed choices about their care, including taking risks to live the best life they can.</t>
  </si>
  <si>
    <t xml:space="preserve">• How are people accessing aged care services supported to plan, make decisions about the way they live, and understand the care and service options available to them? Where is this documented?
• How are family and carers involved in the planning, decisions and lives of people accessing aged care services?
• How does the MPS ensure that a care recipient has access to services and supports for daily living that meet their needs, goals and preferences?
• What mechanisms exist to optimise a care recipient’s independence and promote their quality of life?
• What cultural or spiritual care services can people accessing aged care services access within or outside of the MPS?
• How does the MPS support its workforce to understand, value and support the physical, emotional, cultural, spiritual and psychological wellbeing of people accessing aged care services?
• How is the choice and decision-making of people accessing aged care services supported by the MPS?
• How are people accessing aged care services supported to make informed choices, including when their choice may include risks to themselves or others?
</t>
  </si>
  <si>
    <t xml:space="preserve">• Policies, procedures or protocols on:
−maintaining physical, emotional, cultural, spiritual and psychological wellbeing
−enabling individual choice, including to take risks, refuse care or services
−flexible service delivery
• Training documents related to this action
• Quality improvement projects resulting from aged care consumer and consumer representative experience feedback
• Feedback from care recipients, their family and carers on their experience of orientation, access to services, provision of care and ongoing support
• Information resources about choices in different formats and languages, consistent with the profile of care recipients
• Audit results of healthcare records, care plans and case notes
• Memorandum of understanding, or a similar formal agreement with external organisations or individuals in the community
• Use of quality of life indicators
• Documentation showing services accessed by care recipients
• Documentation relating to the implementation of wellness and reablement programs or end-of-life plans.
</t>
  </si>
  <si>
    <t>The Multi-Purpose Service supports people accessing its aged care services to: 
a. Participate in meaningful activities within and outside the organisation
b. Establish and maintain social and personal relationships
c. Enjoy and participate in activities of interest to them.</t>
  </si>
  <si>
    <t xml:space="preserve">How does the MPS provide meaningful activities and experiences? Does this include unplanned and self-directed activities?
Does the MPS take a wellness and reablement approach to delay decline in a care recipient’s day-to-day functioning? How does the MPS help individuals to stay engaged in meaningful activities and the community?
How does the MPS support its workforce to recognise and engage with care recipients who are at risk of being socially isolated or feeling lonely?
</t>
  </si>
  <si>
    <t xml:space="preserve">• Documentation describing a care recipient’s preferences and how these will be supported
• Information on leisure activities available to people accessing aged care services
• Resources accessed from professional organisations that promote or facilitate participation in activities and experiences for care recipients
• Planning or reports on open days convened by the MPS
• Photos, reports or other documentation of events hosted by community organisations, Aboriginal and/or Torres Strait Islander specific activities, and/or multicultural organisations involvement with the MPS
• Documents of networks with other organisations, such as MPS and resources adopted or adapted to support care recipients quality of life
• Feedback from care recipients and consumer representatives on their experience of their orientation to the aged care service and support provided by the service
• Formal agreement with professional organisations, local community or exercise providers, other MPS or residential aged care facilities that provide programs, activities or experiences.
</t>
  </si>
  <si>
    <t>The Multi-Purpose Service providing food and fluids to people accessing its aged care services ensures the food and fluids meet their preference, are varied, nutritious, appetising, and of adequate quantity.</t>
  </si>
  <si>
    <t>How does the MPS ensure the food and fluids it provides are nutritious?
How does the MPS ensure food and fluids meet the needs and preferences of each consumer?
Are consumers involved in menu planning?
How does the MPS meet the consumer’s medical, cultural and religious needs for food and fluids?
How does the MPS ensure meal presentation, including its texture, flavour, smell, quantity and appearance, encourages each consumer’s appetite and consumption?</t>
  </si>
  <si>
    <t xml:space="preserve">• Policy, procedure and protocol documents that are evidenced-based and provide person-centred care by stipulating:
−instances where individuals need to be screened, assessed, monitored and referred for their nutritional requirements
−the need to prepare and distribute food and fluids to meet the nutritional needs of people accessing aged care services
−weighing regimes and processes to manage unexpected or concerning weight gains or loss
−implementation of requests for changes to meals or drinks
−protocols for varying meal choices
• Training documents, which may include syllabus, attendance records and competency assessments, that demonstrate clinical leaders, managers and the workforce:
−understand the importance of meeting the hydration and nutrition requirements of care recipients
−can identify and support care recipients at risk of malnutrition or dehydration
• Results of aged care consumer and consumer representative experience surveys examining if food and fluids met individual needs and preferences, reports of issues identified and actions taken
• Audit results of healthcare records to demonstrate that:
−individuals’ nutrition and hydration needs and preferences are met, such as preferred meal sizes, dietary or cultural requirements
−support is provided to individuals to prepare and/or consume food or drinks where required
−changes to an individual’s appetite or eating habits, or concerns about alteration in weight or dehydration are monitored and addressed
• Documents with menus and photographs of meals
• Formal agreements, invoices or schedules of qualified nutritional specialists assessments conducted of the care recipient’s capacity to eat and drink
• Committee and meeting records where food preparation and distribution were discussed
• Employment documents that describe the roles and responsibilities of the workforce in the food and nutrition system
• Audit results of healthcare records for nutrition care plans
• Documented use of screening tools to identify malnutrition or dehydration on admission and during a care recipients stay
• Resources and tools to help the workforce monitor care recipient’s food and fluid intake against their requirements
• Observation of the workforce preparing nutrition plans
• Reports on the analysis of nutrition related risks at admission and subsequently during care
• Incidents where the care recipient’s received hospital or additional health care because of their nutritional status.
</t>
  </si>
  <si>
    <t>The Multi-Purpose Service has processes to:
a. Identify and respond to abuse and neglect of people accessing its services
b. Effectively manage risks to support consumers live the best life they can.</t>
  </si>
  <si>
    <t>How does the MPS prevent, identify and respond to the risk of individuals being abused or neglected?
How does the MPS ensure the workforce understands their roles and responsibilities for preventing and reporting abuse?
How does the MPS support people accessing its aged care services to maximise their potential and live the best life they can?
How does the MPS support individuals to understand the risks that may be associated with their choices?</t>
  </si>
  <si>
    <t xml:space="preserve">• Training documents and policies on:
−legislative reporting requirements of harm, abuse or neglect indicating responsibilities of the workforce
−training about safeguarding, delivered in a way that is relevant to different roles and members of the workforce
−recognising and describing different types of abuse or neglect and the ways the workforce can report concerns
• Feedback from people accessing aged care services, their families and carers on their exposure to harm, abuse or neglect and reports on actions taken
• Feedback from people accessing aged care services and their representatives on opportunities to be involved in preventing, investigating and responding to harm, abuse or neglect
• Complaints register, identifying processes for recording, monitoring and investigating responses and highlighting actions taken to address identified issues
• Policies and procedures to ensure risks to a care recipient’s safety, health and wellbeing are assessed, discussed with the individual and outcomes documented
• Availability of problem-solving tools or decision support tools that combine individual’s values, goals and preferences with information about benefits and risks, to achieve consumer-centred solutions
• Policies and procedures indicating that where an individual’s choices and preferences are restricted, they are tailored, limited and proportionate to the risk
• Reports on clinical record audits of factors associated with harm, abuse or neglect and actions taken to address the risks
• Documentation clarifying the workforces’ accountability, roles and responsibilities for ensuring safe and quality care and services.
</t>
  </si>
  <si>
    <t>Click here to navigate to the list of evidence for Action A1</t>
  </si>
  <si>
    <t>Click here to navigate to the list of evidence for Action A2</t>
  </si>
  <si>
    <t>Click here to navigate to the list of evidence for Action A3</t>
  </si>
  <si>
    <t>Click here to navigate to the list of evidence for Action A4</t>
  </si>
  <si>
    <t>Click here to navigate to the list of evidence for Action A5</t>
  </si>
  <si>
    <t>Click here to navigate to the list of evidence for Action A6</t>
  </si>
  <si>
    <t>Click here to navigate to the task list for Action A6</t>
  </si>
  <si>
    <t>Click here to navigate to the task list for Action A5</t>
  </si>
  <si>
    <t>Click here to navigate to the task list for Action A4</t>
  </si>
  <si>
    <t>Click here to navigate to the task list for Action A3</t>
  </si>
  <si>
    <t>Click here to navigate to the task list for Action A2</t>
  </si>
  <si>
    <t>Click here to navigate to the task list for Action A1</t>
  </si>
  <si>
    <t>A1_</t>
  </si>
  <si>
    <t>A2_</t>
  </si>
  <si>
    <t>A3_</t>
  </si>
  <si>
    <t>A4_</t>
  </si>
  <si>
    <t>A5_</t>
  </si>
  <si>
    <t>A6_</t>
  </si>
  <si>
    <t>RA1_</t>
  </si>
  <si>
    <t>RA2_</t>
  </si>
  <si>
    <t>RA3_</t>
  </si>
  <si>
    <t>RA4_</t>
  </si>
  <si>
    <t>RA5_</t>
  </si>
  <si>
    <t>RA6_</t>
  </si>
  <si>
    <t>PA1_</t>
  </si>
  <si>
    <t>PA2_</t>
  </si>
  <si>
    <t>PA3_</t>
  </si>
  <si>
    <t>PA4_</t>
  </si>
  <si>
    <t>PA5_</t>
  </si>
  <si>
    <t>PA6_</t>
  </si>
  <si>
    <t>MPS Aged Care Module</t>
  </si>
  <si>
    <t>How do the service’s safety and quality systems: 
• Support implementation of policies, procedures and protocols for infection prevention and control and antimicrobial stewardship 
• Use the hierarchy of controls to manage risks associated with infections
• Use the hierarchy of controls to manage risks associated antimicrobial stewardship</t>
  </si>
  <si>
    <t>• An infection prevention and control policy that includes risk assessment and risk management strategies based on the hierarchy of controls 
• Other relevant policy documents that cross-reference the infection prevention and control policy, for example, the reprocessing policy, the environmental cleaning policy, the outbreak management policy, the building and refurbishment policy, transportation of sharps policy 
• Risk register
• Risk assessments and risk management and mitigation plans
• Outbreak management plans
• Incident management system reports and evidence information was used to improve processes
• Surveillance and reporting systems to monitor infection and antimicrobial stewardship risks
• Training documents for infection prevention and control systems
• Minutes of management, policy and quality assurance (QA) meetings</t>
  </si>
  <si>
    <t xml:space="preserve">How does the organisation:
• Apply the hierarchy of controls to identify and manage risks associated with infections?
• Know its antimicrobial stewardship processes are effective?
• Use key personnel, such as infectious diseases physicians, microbiologists, pharmacists and, CSSD, environmental cleaning infection prevention and control staff, to identify and manage infection risks? 
• Prepare the organisation and its workforce for public health and pandemic risks?
• Identify training requirements to prevent and control infections, and improve antimicrobial stewardship?
• Ensure that the workforce has the capacity and skills to implement systems to prevent and control infections and implement antimicrobial stewardship?
• Ensure that the workforce has access to equipment to implement systems to prevent and control infections and implement antimicrobial stewardship? 
• What processes have been set up to minimise waste generation and costs, whilst also meeting infection prevention and control requirements?  </t>
  </si>
  <si>
    <t>• Policies, procedures and protocols for the procurement, use and monitoring of equipment used for the prevention and control of infections
• Outbreak and pandemic management plans 
• Terms of reference and membership of committee(s)/teams responsible for infection prevention and control
• Terms of reference and membership of committee(s)/teams responsible for antimicrobial stewardship
• Minute(s) for committees responsible for infection prevention and control and antimicrobial stewardship
• Evidence of assessment of workforce requirements for education and training in relation to infection prevention and control and antimicrobial stewardship 
• Certificate(s) of completion for relevant courses and records of competency assessment in relation to infection prevention and control systems and antimicrobial stewardship
• Training logs, schedules or training calendars
• Training curriculums and catalogues that are in use
• Orientation programs
• Evidence of processes to monitor workforce competency and skills relevant to infection prevention and control and antimicrobial stewardship 
• Audit results of compliance with infection prevention and control policies and procedures 
• Feedback from the workforce and consumers on processes for infection prevention and control antimicrobial stewardship
• Reports to the workforce on actions and outcomes related to infection prevention and control antimicrobial stewardship</t>
  </si>
  <si>
    <t>How are the systems for prevention and control of infections, and the effectiveness of the antimicrobial stewardship program continuously evaluated and improved, and who is involved in the process?
What systems are used to reduce the risk of infections?
How are the outcomes of improvement activities communicated to the governing body, management, the workforce, consumers and other organisations?
What actions or areas for improvement in antimicrobial use were identified in the health service?
How is antimicrobial use assessed for appropriateness?
What processes are in place to monitor the safe and sustainable use of infection prevention and control resources? 
How are issues identified and responded to ?
How is the workforce supported to ensure infection prevention and control resources are used safely and sustainably?</t>
  </si>
  <si>
    <t xml:space="preserve">• Policies on the safe and sustainable use of infection prevention and control resources
• Evidence of monitoring the effectiveness of infection prevention and control processes and outcomes 
• Evidence of monitoring the effectiveness of antimicrobial stewardship processes and outcomes 
• Evidence of the use of quality improvement systems to implement, evaluate and improve infection prevention and control strategies
• Ongoing quality improvement plan that is informed by: 
- review of data from existing infection control and antimicrobial stewardship monitoring systems (for example, infection surveillance programs such as the National Alert System for Critical Antimicrobial Resistances (CARAlert), Australian Passive AMR Surveillance, hospital-acquired complications and readmissions data, antimicrobial prescribing and usage data, implementation of the National Hand Hygiene Initiative, incident management systems, PROMS data, the National Notifiable Diseases Surveillance System) 
- quality improvement activities related to infection prevention and control performance and antimicrobial stewardship 
- audit results of workforce compliance with policies and procedures for infection prevention and control, and antimicrobial stewardship (where applicable), hand hygiene audits
- feedback from consumers and the workforce about processes and systems related to infection prevention and control, and antimicrobial stewardship 
• Reports to the governing body, the workforce, patients and other relevant groups on the performance of infection prevention and control systems and antimicrobial stewardship outcomes
• Reports of the organisation's performance on infection prevention and control, and antimicrobial stewardship activities published in the annual report and any other publications, for example, newsletters
• Communication with the workforce and consumers on the effectiveness and outcomes of the infection prevention and control system 
• Communication with other healthcare organisations that provide care to the same patient/consumer population on the effectiveness and outcomes of the infection prevention and control systems and antimicrobial stewardship processes used at transitions of care
• Evidence of procurement processes that assess for the safe and sustainable use of infection prevention and control resources
• Evidence of processes in place to monitor the sustainable use of infection prevention and control resources
• Examples of improvement activities that have been implemented and evaluated
• Established workforce training programs
• Reports from incidents relating to infection prevention and control
</t>
  </si>
  <si>
    <t>How are the organisation’s processes for partnering with consumers used to involve consumers and their carers in planning and decision-making about their care in relation to infection prevention and control?
How does the organisation communicate the quality use of antimicrobials to consumers?
What consumer resources are available and what process were used to determine their appropriateness for the population(s) served by the organisation?
How does the organisation evaluate its consumer information related to infection prevention and control and antimicrobial stewardship?
How does the organisation collect and evaluate feedback from consumers about information provided on infection prevention and control and antimicrobial stewardship?
When and how often does the organisation provide information to consumers, their carers and the community about infection prevention and control and antimicrobial stewardship?</t>
  </si>
  <si>
    <t>• Evidence of organisational policies about partnering with consumers on infection prevention and control 
• Evidence of consumer engagement in the organisation's infection prevention and control and antimicrobial stewardship programs, such as membership on organisational committees 
• Evidence of consumer engagement in the development of consumer resources related to infection prevention and control and antimicrobial stewardship
• Evidence of the availability of consumer-focussed infection prevention and control and antimicrobial stewardship resources to support patients in their decision-making about their care
• Evidence that the organisation provides infection prevention and control and antimicrobial stewardship information to consumers in different modalities
• Observation of the workforce using processes for partnering with consumers
• Where appropriate, the contemporaneous display of posters relevant to consumer populations
• Feedback from the workforce and consumers that demonstrates that the workforce understands the processes for partnering with consumers
• Evidence of how feedback from consumers about the effectiveness of strategies and processes implemented to prevent and control infections is evaluated and used by the organisation
• Evidence of how feedback from consumers about the effectiveness of antimicrobial stewardship strategies and processes is used by the organisation</t>
  </si>
  <si>
    <t>What process and outcomes measures are collected for the surveillance of infection, infection prevention and control processes and antimicrobial stewardship? 
How is information from local, jurisdictional and national surveillance programs used to monitor, assess and reduce risks relating to infections?
How are outcomes from surveillance reported to the workforce, the governing body, consumers and other relevant groups? How is feedback from these groups used? 
How can the organisation contribute to existing surveillance that is coordinated by their governing, or networked, healthcare organisation(s)?
What surveillance methods are in place to monitor antimicrobial use and how are they used? In what forum are they discussed and reviewed?
How does the organisation compare to other similar services with respect to antimicrobial use?</t>
  </si>
  <si>
    <t>• Evidence of strategies used for the surveillance of infection prevention and control processes and outcomes that are appropriate for the local epidemiology, complexity of the care and treatment provided by organisation
• Evidence of strategies used for the surveillance of antimicrobial stewardship processes and outcomes that are appropriate for the local epidemiology, complexity of the care and treatment provided by organisation
• Evidence of audit processes for monitoring infection prevention and control processes (for example, hand hygiene, environmental cleaning and aseptic technique audits)
• Reports of surveillance activities for infections that are provided to the workforce, governing body, consumers and other relevant groups
• Demonstration of how results of surveillance activities are used to inform the risk management process, and to review or develop policies, procedures and protocols to reduce the risk of infections, for example, quality improvement plans and action plans
• Evidence of participation in mandatory and non-mandatory national surveillance activities relevant to infection prevention and control and antimicrobial stewardship 
• Evidence of the organisation reviewing and locally responding to national and/or jurisdictional infection prevention and control and antimicrobial stewardship surveillance outcomes
• Committee and meeting records in which surveillance data on infections are reported and discussed
• Evidence of review of and response to local data from existing national infection prevention and control and antimicrobial stewardship monitoring systems (for example, infection surveillance programs such as the National Alert System for Critical Antimicrobial Resistances (CARAlert), Australian Passive AMR Surveillance, hospital-acquired complications and readmissions data, ion, antimicrobial prescribing and use, implementation of the National Hand Hygiene Initiative incident management systems, PROMS data, the National Notifiable Diseases Surveillance System)</t>
  </si>
  <si>
    <t>How does the organisation ensure that its standard and transmission-based precautions are consistent with the Australian Guidelines for the Prevention and Control of Infection in Healthcare?
How does the organisation apply the Australian Guidelines for the Prevention and Control of Infection in Healthcare in all environments where care is provided?
How does the organisation ensures that its workforce (including contractors) are implementing standard and transmission-based precautions appropriately and consistent with local policies and the Australian Guidelines for the Prevention and Control of Infection in Healthcare?</t>
  </si>
  <si>
    <t>• Organisation policy documents about standard and transmission-based precautions that are consistent with the current edition of the Australian Guidelines for the Prevention and Control of Infection in Healthcare
• Training documents (for example, syllabus, attendance records, competency assessments) relating to standard and transmission-based precautions 
• Audit results of workforce compliance with standard and transmission-based precautions 
• Examples of improvement activities that have been implemented and evaluated to raise awareness and improve compliance with standard and transmission-based precautions 
• Committee and meeting records in which compliance with, and incidents relating to, standard and transmission-based precautions were discussed 
• Observation of infection control signage and other information resources consistent with the Australian Guidelines for the Prevention and Control of Infection in Healthcare.</t>
  </si>
  <si>
    <t xml:space="preserve">How does the organisation incorporate the hierarchy of controls into its infection prevention and control systems to reduce transmission of infections?
How is the Communicating for Safety Standard used for developing collaborative and consultative processes to assess and communicate infection risks to consumers, carers and the workforce?
How does the organisation ensure it keeps updated on emerging evidence, policy and or legislative changes relating to infectious diseases?
How does the organisation monitor the workforce's:
• Compliance relating to the competent use of standard and transmission-based precautions
• Competent use, testing and fitting of personal protective equipment by the workforce
How does the organisation ensure that the workforce (including contractors) is trained in the appropriate use of personal protective equipment?
What processes does the organisation use to improve compliance with standard and transmission-based precautions?
</t>
  </si>
  <si>
    <t xml:space="preserve">• Policies, procedures and/or protocols that document the organisation’s processes for ensuring the workforce is:
­ using the infection prevention and control systems in conjunction with the hierarchy of controls
- provided with training in the use, testing and fitting of personal protective equipment
­ supported to work collaboratively and in consultation when assessing and communicating infections risks
­ able to monitor and respond to changes in knowledge, policy and legislation relating to infections
­ compliant and competent in the use of standard and transmission-based precautions
­ able to demonstrate how to put on and remove personal protective equipment
• Observation of collaborative and consultative processes when assessing and communicating infections risks during interactions between clinicians, patients and their families/carers 
• Observation of clear and accurate clinical documentation of patients' infection risks
• Observation of implementation of electronic alert flags for infection risks
• Observation of implementation of infection control signage
• Curriculum, schedule, and attendee logs for workforce PPE training
• Attendee logs and documented outcomes for workforce respirator fit testing
• Assessment of workforce competency related to the implementation of standard and transmission-based precautions 
• Audit results of workforce compliance with standard and transmission-based precautions (e.g. audits for compliance with hand hygiene, appropriate PPE use, safe sharp handling and use, aseptic technique) 
• Evidence of how audit results of workforce compliance with standard and transmission-based precautions are used to improve practice and patient safety
• Evidence of how the outcomes of workforce competency assessment for standard and transmission-based precautions are used to improve practice and patient safety
• Evidence of how changes in scientific and technical knowledge about infections, relevant national or jurisdictional guidance, policy and legislation are monitored and addressed by the organisation
• Feedback from consumers and the workforce on processes for standard and transmission-based precautions
</t>
  </si>
  <si>
    <t>What resources are developed to support the workforce in correctly applying the standard and transmission-based precautions according to the procedure being performed?
Are resources such as the local Public Health Unit case management protocols used to inform practice relating to management of patients with communicable diseases?
How does the health service organisation assess the level of environmental cleaning that is required? What processes are in place for assessing the risks associated with ventilation, heating and cooling systems?
Has the health service organisation considered how it will manage infections risks if any of its buildings are used as emergency accommodation centres, for example, during a natural disaster, or if the facilities are repurposed for use by acute clinical services, for example, during the COVID-19 pandemic?
How does the workforce determine when to apply standard and transmission-based precautions?
How does the workforce collaborate on assessing, managing and communicating infection risks when a patient presents for care or is scheduled to receive treatment?
How are the Comprehensive Care Standard and the National Safety and Quality Digital Mental Health Standards used to assess and support the wellbeing of clients in isolation?</t>
  </si>
  <si>
    <t>• Evidence of processes used by the workforce to ensure that standard and appropriate transmission-based precautions are used to mitigate the risk of communicable diseases or infectious agents of local, national and international significance (e.g. ordering of procedure lists)
• Committee and meeting records in which infection risks and precautions to manage them were discussed
• Audit and reports on workforce compliance with policies and processes for standard and transmission-based precautions
• Examples of activities that have been implemented and evaluated to improve assessment and management of infection risks 
• Cleaning schedules that outline requirements associated with infection risk 
• Observation of workforce appropriately using standard and transmission-based precautions
• Observation of clear and accurate clinical documentation of patients' infection risks at referral, on admission, on presentation for care and for the duration of patient care
• Observation of implementation of electronic alert flags for infection risks
• Observation of implementation of infection control signage
• Observation of appropriate patient placement which includes consideration of infection risks and the risks to the wellbeing of the patient
• Feedback from consumers on workforce compliance with policies and processes for standard and transmission-based precautions
• Observation of physical and environmental controls for managing the risk of transmission of infectious agents 
• Observation that relevant equipment, including PPE, is available to the workforce and is used by the workforce</t>
  </si>
  <si>
    <t>What data does the organisation review to be informed of infections in the community? How is this data used to manage patient flow and workforce capacity?
What systems are in place to ensure the appropriate handling of sensitive information related to infection status?
How are consumers and their carers advised if they have an infection or are colonised with a pathogen? What modalities are used to deliver this information? When is this information delivered? How is it confirmed that the patient and carer understand this information?
How is the patient's healthcare record used to communicate infection status?
How does the organisation communicate the consumer's infectious status when care is transferred within or outside the organisation?
How does the organisation ensure the client’s infectious status is known when admitting a patient or transferring a patient out of its care?
Does the workforce know how to access consumer factsheets on infectious diseases published by their organisation, jurisdiction or by national organisations?
How are consumers and their carers informed of the precautions they can take to prevent and minimise the spread of infection? When and how is this information conveyed to consumers and their carers?
What processes and resources are in place to support consumers and their carers in preventing and minimising the spread of infection?</t>
  </si>
  <si>
    <t xml:space="preserve">• Policy documents for the review and response to data on infections in the community
• Policy documents about communicating infections risks when care is transferred within and outside the health service organisations (e.g. handover protocols, discharge summary protocols
• Policy documents about clinical communications and communicating infections risks within the care team and with the patient and their carers
• Audit results of documentation of infectious status 
• Audit results of compliance with the processes for communicating infectious status
• Observation of patient healthcare records documenting that the patient has been advised of their infectious status and understands what this information means
• Observation of patient healthcare records documenting that the patient's infectious status was included in the clinical handover (e.g. handover sheets, discharge forms, discharge summary, transfer forms) 
• Observation of handover discussion within clinical team that is inclusive of communication of a patient's infectious status (e.g. end of nursing shift handover, transfer of care discussion)
• Observation of post screening or discharge discussion with patient/carer that is inclusive of communication of a patient's infectious status 
• Observation of infection status alerts in the electronic healthcare record
• Resources developed and evaluated by  consumers about infection risks, and infection prevention and control strategies
• Examples of resources developed and evaluated by consumers, providing information to consumers their families and carers about their infectious status
• Examples of clinical communications where infection status is discussed 
</t>
  </si>
  <si>
    <t>What processes are used to ensure that the organisation's hand hygiene program is consistent with the current National Hand Hygiene Initiative and with state or territory requirements?
How is compliance with the current National Hand Hygiene Initiative measured? What action has been taken to improve compliance?
How and when does the organisation communicate hand hygiene compliance to the workforce, the governing body, consumers and other stakeholders?
How does the organisation use hand hygiene compliance results to improve hand hygiene compliance and infection prevention and control practice?</t>
  </si>
  <si>
    <t>• Hand hygiene program policy documents that are consistent with the current National Hand Hygiene Initiative and state or territory requirements 
• Formative evaluation of the organisation's hand hygiene program, including use and availability of equipment, supplies and products for hand hygiene
• Training documents (for example, syllabus, attendance records or competency assessments) relating to the hand hygiene program 
• Evidence of workforce attendance and evaluation of hand hygiene training 
• Observation and audit results of workforce compliance with the hand hygiene program
• Evidence of how audit and other data are used to inform strategies to reduce non-compliance or inconsistency with the current National Hand Hygiene Initiative and jurisdictional requirements
• Committee and meeting records in which hand hygiene data and strategies to improvement hand hygiene compliance were discussed 
• Evidence of communication with consumers and the workforce about compliance rates and/or other data relevant to the organisation's hand hygiene program
• Memorandums, newsletters, posters or other communication material on hand hygiene provided to the workforce and consumers
• Availability of hand hygiene products and promotional material in public areas
• Observation of hand hygiene consumer resources being provided to patients and/or carers as part of patient care discussions
• Feedback from consumers and the workforce on the hand hygiene program</t>
  </si>
  <si>
    <t>What procedures are performed that require aseptic technique?
How does the organisation monitor compliance with the organisation's aseptic technique policies? 
Who performs procedures that require aseptic technique?
How and when does the organisation provide the workforce with training in aseptic technique?
Where is the evidence of workforce training and competency in aseptic technique?
What processes are used to ensure ongoing competency in aseptic technique?
How does the organisation ensure that clinicians routinely follow aseptic technique when required?</t>
  </si>
  <si>
    <t>• Policies, procedures and protocols for the identification and review of clinical procedures and activities for the application of aseptic technique 
• Healthcare-associated infections (HAI) surveillance data for rates of infections associated with invasive clinical procedures 
• Results of surveys of the workforce where they have been consulted on clinical procedures that require aseptic technique
• Evidence of content and workforce completion of aseptic technique training, including competency-based assessment programs 
• Gap analysis of training records to identify members of the workforce where who need further aseptic technique training is required
• Action plan to address gaps in the workforce with regards to aseptic technique training and competency
• Evidence of refresher training provided to workforce to address any gaps in previous training
• Workforce feedback and evaluation of aseptic technique training and assessment programs
• Observational audits to identify compliance with aseptic technique procedures
• Reports on audits of compliance with organisational policies and procedures, including:  patient healthcare records, consent forms, procedure checklists, stock inventories
• Evidence of compliance with aseptic technique using observational audit tools or procedural check lists 
• Review of adverse patient outcomes data such as clinical incident summaries, morbidity and mortality reports or Root Cause Analysis (RCA) data relating to breaches or non-compliance in aseptic technique
• Hand hygiene compliance data 
• Meeting minutes and reports where aseptic technique data have been presented
• Feedback from consumers and the workforce on aseptic technique processes</t>
  </si>
  <si>
    <t>Are organisational policies, proceudres and processes for the use of  invasive medical devices consistent with the Australian Guidelines for the Prevention and Control of Infection in Healthcare and other relevant national and jurisdictional guidance (i.e. Peripheral Venous Access Clinical Care Standard)?
How does the organisation monitor the use of invasive devices to reduce client harm?
What systems are in place for the workforce to use best practice when assessing clinical need and for the selection, insertion, maintenance, review and removal of invasive medical devices?</t>
  </si>
  <si>
    <t xml:space="preserve">• Policy documents stipulating the criteria for selection, insertion, maintenance and removal of invasive medical devices, consistent with the Australian Guidelines for the Prevention and Control of Infection in Healthcare
• List of approved invasive medical devices (for example, a register of medical devices) and indication for use
• Committee and meeting records where invasive medical devices were discussed
• Evidence of established training programs and workforce training records
• Feedback from the workforce on training requirements 
• Audit results of workforce compliance with processes for the selection, insertion, maintenance and removal of invasive medical devices
• Gap analysis of organisational policies related to invasive devices use, compared with relevant jurisdictional or national guidance
• Review of invasive medical devices infection surveillance data
• Actions taken to manage identified risks with the selection, insertion, maintenance and removal of invasive medical devices
• Examples of improvement activities that have been implemented and evaluated.
</t>
  </si>
  <si>
    <t>Does the organisation have an environmental cleaning policy that includes the need to audit compliance?
What processes are used to maintain a clean and hygienic environment in line with the current edition of the Australian Guidelines for the Prevention and Control of Infection in Healthcare and with state or territory requirements?
How does the organisation ensure the workforce is trained on cleaning processes for routine and outbreak situations, and novel infections?
Does the organisation use the audit results to improve environmental cleaning processes?</t>
  </si>
  <si>
    <t>• Policies, procedures and/or protocols for environmental cleaning consistent with the Australian Guidelines for the Prevention and Control of Infections in Health Care and relevant state and territory requirements
• Public health response, pandemic and/or outbreak management plan that incorporates environmental cleaning
• Relevant documentation from committees and other meetings where environmental cleaning policies and procedures are reviewed and discussed
•Contracts with external cleaning providers that outline the health service organisation's policies and procedures
• List(s) of Therapeutic Goods Administration approved cleaning and disinfection products permitted for use in the health service organisation 
• Material safety data sheets or chemical register of approved cleaning resources 
• Manufacturer's instructions for use of cleaning resources 
• Organisational cleaning schedules and cleaning methodologies 
• Environmental risk assessment that includes actions to address identified risks 
• Audit results of cleaning programs and their effectiveness  
• Improvement/action plans informed by environmental cleaning audits results
•Training programs for the workforce on environmental cleaning
• Feedback from consumers and the workforce on environmental cleaning
• Results from consumer surveys or complaints and action taken to address gaps.</t>
  </si>
  <si>
    <t>Is there an overarching policy or guidelines for the procurement and introduction of new procedures and technology, which require new equipment, devices or products?
What systems are used to ensure infection control risks are assessed for new capital or minor works, furniture and furnishings?
How are infection risks for new and existing equipment, devices and products determined?
Does the organisation have a preventative maintenance program in place?
Does the organisation have policy and plans in place to respond to novel infections, local outbreaks, epidemics and pandemics?
How does to the organisation evaluate and respond to infection risks associated with novel infections?
How does to the organisation evaluate and respond to infection risks associated with public health response or pandemic activities?
What action has been taken to ensure equipment/devices are cleaned and maintained in accordance with manufacturer’s instructions?
How does the organisation determine if linen supplies and laundering comply with Standard AS/NZS 4146: 2000 Laundry Practice?
If a contractor supplies reusable linen, how is this segregated (clean from dirty) and transported?</t>
  </si>
  <si>
    <t xml:space="preserve">• Public health response, pandemic and/or outbreak management plan 
• Policy documents for evaluating and responding to the risks associated with linen, equipment, devices, products, buildings, furnishings and fittings 
• Policy and procedures for reporting unsatisfactory practices by contracted staff or outsourced services (e.g. cleaning, reprocessing, laundry and linen management, equipment maintenance servicing)
• Organisation's preventative maintenance plan
• Commissioning reports for new or refurbished buildings
• Records of business decision-making about repairs and upgrades to buildings, equipment, furnishings and fittings.
• Maintenance schedules for buildings, equipment, furnishings and fittings 
• Risk assessment and risk management plans for construction or refurbishment
• Audit results of environmental cleaning and handling, transporting and storage of linen 
• Contracts with contractors that outline responsibilities for minimising infection risks 
• Evaluation processes for the procurement and introduction of new devices or pieces of equipment (i.e. evaluation form, minutes of meetings, infection prevention and control considerations)
• Audit results of compliance with the maintenance schedules for buildings, equipment, furnishings and fittings 
</t>
  </si>
  <si>
    <t>Does the organisation have a workforce immunisation policy in place? Is it consistent with state or territory and national requirements? How does the organisation assess compliance with the policy?
Does the organisation have a workforce screening policy in place? How does the organisation assess compliance with the policy?
Is the organisation's workforce immunisation program consistent with the national immunisation guidelines and state or territory requirements?
How does the organisation’s workforce vaccine preventable diseases screening and immunisation policy and program identify and address risks to the workforce, consumers and patients?</t>
  </si>
  <si>
    <t xml:space="preserve">• Policies, procedures and/or protocols for workforce immunisation that are consistent with national guidelines and state and territory requirements 
• Committee and meeting records in which the workforce immunisation and screening policies and program as discussed 
• Records of workforce immunisation status (i.e. immunisation registry)
• Protocols for placement of members of the workforce based on the vaccination status
• Audit results of workforce compliance with workforce immunisation and screening policies
• Documents accessible to authorised personnel that: 
- identify the requirements for immunisation as part of the recruitment of workforce or placement of contractors and students 
- demonstrate maintenance of workforce immunisation records  
- identify additional immunisation requirements for relevant members of the workforce 
- record immunisation refusals and organisational risk management response to refusals 
• Information relating to vaccine-preventable diseases is available to the workforce and consumers
• Risk assessment for workforce, consumers and patients with regards to vaccine-preventable diseases.
</t>
  </si>
  <si>
    <t>Are the organisation's policies and processes for preventing and managing infections in the workforce consistent with relevant state or territory work health and safety regulations and the current edition of the Australian Guidelines for the Prevention and Control of Infection in Healthcare?
Are policies and processes consistent with state and territory public health requirements for workforce screening and exclusion periods?
Does the organisation's outbreak management plan address monitoring, investigation and management of the workforce?
How does the organisation encourage staff to not attend work if they are unwell?
What systems are in place to facilitate workforce compliance with policies and procedures to prevent and manage infections in the workforce?
What support is provided to members of the workforce who are required to isolate or quarantine following an exposure to, or who have acquired an infection? What systems are in place to ensure their confidentiality?
How does the organisation ensure high-quality care continues when the workforce numbers decrease as a result of mandatory workforce absences or furloughing?
How does the organisation monitor and manage the movement of staff between clinical areas, care settings, amenity areas and health service organisations?</t>
  </si>
  <si>
    <t xml:space="preserve">• Policies, procedures and/or protocols for preventing and managing infections in the workforce that are consistent with relevant state or territory work health and safety regulation, state and territory public health requirements for workforce screening and exclusion periods, and the current edition of the Australian Guidelines for the Prevention and Control of Infection in Healthcare
• Outbreak management protocols that address workforce monitoring, investigation and management 
• Risk assessment and risk management plans that identify risks to the workforce, patients and consumers, including for novel infections
• Protocols for liaison and collaboration with local infectious diseases and public health teams to respond to and manage staff with notifiable infections.
• A register of exposure-prone procedures that take place in the organisation
• Registers of workforce and volunteer orientation and training
• Registers of staff training and competency assessments for exposure-prone procedures
• Availability of a workforce support program
• Maintenance and audit of volunteer schedules 
• Audits of patient healthcare records where a notifiable disease has been diagnosed, to ensure appropriate follow up of the workforce including volunteers
• Evidence of processes that support the workforce to not attend work when unwell 
• Evidence of processes to monitor and manage the movement of staff within the organisation
• Workforce records that detail furloughing and quarantine periods
• Reports from incident management systems and recommendations for improvements.
</t>
  </si>
  <si>
    <t>Is there a process for identifying reusable equipment, instruments and devices that need to be reprocessed?
What processes does the organisation have in place to plan and manage reprocessing requirements for novel and emerging infections?
How does the organisation ensure that reprocessing of reusable medical devices follows relevant national standards and manufacturers’ instructions?
How does the organisation identify the patient, the procedure and the reusable equipment, instruments and devices that were used?
What mechanism does the organisation have in place to identify and communicate to patients at risk of acquiring an infection as a result of the reusable instruments and devices used?
How is the sterile stock and reprocessed equipment transported, stored and maintained?</t>
  </si>
  <si>
    <t>• Policies, procedures and/or protocols for processing reusable medical equipment, instruments and devices that are consistent with relevant national or international standards and manufacturer’s instructions for use
• Policies, procedures and/or protocols for the use of reusable medical equipment, instruments and devices
• Risk assessment and management plans for novel and emerging infections that addresses reprocessing requirements
• Risk assessments where there are deviations in the requirements of relevant standards and the manufacturer’s instructions 
• A register of approved reusable medical devices
• Access to or copies of manufacturer’s instructions for reusable medical devices
• Records of sterilisation that verify instrument reprocessing is consistent with relevant national or international standards 
• Maintenance schedules for equipment used to reprocess equipment, reusable instruments and devices are monitored and reviewed 
• Training documents and registers of staff training and competency assessments
• Audit of validation and compliance monitoring systems for sterilisers 
• Audits of sterile stock integrity and supply
•Audit and report on workforce compliance with policies for processing reusable medical equipment, instruments and devices 
• Relevant documentation from committees and other meetings where reports on reprocessing processes and traceability systems are reviewed and discussed 
• Register or record of consumers who have had procedures using reusable instruments and devices 
• Observation of a traceability system that allows individual identification of clients and the reusable devices, equipment or instruments used during the care of each client 
• Audit of patient healthcare records or surgical lists to identify documentation of   the use of reusable medical instruments and devices
• Report of clinical incidents related to reusable medical equipment, instruments and devices
• Improvement/action plans informed by local audits of current practice, changes in state or territory requirements or national guidance or standards.</t>
  </si>
  <si>
    <t>Is there an overarching AMS program (including policies and procedures), which supports the needs of the health service organisation?
What systems, processes and structures does the health service organisaiton have in place to support appropriate prescribing and use of antimicrobials?
Is antimicrobial prescribing consistent with the Therapeutic Guidelines: Antibiotic eTG? 
Is there an infectious disease physician, clinical microbiologist or pharmacist resource available to the health service organisaiton if required? 
In what ways is access provided to current endorsed Therapeutic Guidelines: Antibiotic eTG for clinicians who prescribe antibiotics?
How do staff access prescribing guidelines?
How is compliance with the policy assessed?</t>
  </si>
  <si>
    <t>• An AMS policy incorporating 
- governance/reporting processes 
- prescribing processes in accordance with therapeutic guidelines 
- list of restricted antimicrobials and approval processes 
- specialist/senior clinical review and referral processes 
- education processes 
- policy review processes 
• A documented organisational chart that describes AMS responsibilities in the health service organisation
• Results of risk assessments to identify areas of priority for an effective AMS program 
• Restriction, approval or review systems to guide the use of antimicrobials, where relevant
• Orientation manuals, education resources and records of attendance at training by prescribers and the clinicians administering antimicrobials on antimicrobial usage, development of resistance, and judicious prescribing 
• Documented AMS action plan
• Observation that guides, such as the Therapeutic Guidelines: Antibiotic eTG are available to prescribers and the workforce 
• Relevant documentation from committees and other meetings where the AMS program is reviewed and discussed 
• Referral process to infectious disease physician or clinical microbiologist
• Access to the Therapeutic Guidelines: Antibiotic eTG is provided for all clinicians authorised to prescribe
• Locally adapted guidelines that are consistent with current endorsed Therapeutic Guidelines: Antibiotic eTG
• Observation of the workforce who prescribe antimicrobials accessing electronic or printed copies of endorsed Therapeutic Guidelines: Antibiotic eTG.</t>
  </si>
  <si>
    <t>What processes are in place to collect and evaluate data on antimicrobial use?
How does the health service use surveillance data on local antimicrobial resistance and use this to support appropriate prescribing?
What actions have been taken to improve the effectiveness of the AMS processes, for example, ensuring endorsed antibiotic treatment protocols are followed?
How are data on prescribing and use of antimicrobials reported to clinicians and the governing body?</t>
  </si>
  <si>
    <t>• Committee and meeting records in which compliance with the AMS policy, and antimicrobial prescribing and use were discussed, including reviews of surveillance data. This should include records of actions arising from meetings and progress on these actions 
• Results of analysis of surveillance data on antimicrobial resistance and use 
• Results of audits and surveys about appropriateness of prescribing, for example results from the Quality Improvement National Antimicrobial Prescribing Survey (QI NAPS) 
• Improvement activities for AMS that have been implemented and evaluated 
• Communications with clinicians on antimicrobial use, resistance and stewardship 
• Memorandums, newsletters or other communication material provided to the workforce and consumers on appropriate use of antimicrobials, including feedback received from consumers 
• Record of prescribers completing antibiotic prescribing modules from the Commission or NPS MedicineWise.</t>
  </si>
  <si>
    <t>Preventing and Controlling Infections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</si>
</sst>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C09]dd\-mmmm\-yyyy;@"/>
  </numFmts>
  <fonts count="20" x14ac:knownFonts="1">
    <font>
      <sz val="10"/>
      <color theme="1"/>
      <name val="Arial"/>
      <family val="2"/>
    </font>
    <font>
      <sz val="10"/>
      <color theme="1"/>
      <name val="Arial"/>
      <family val="2"/>
    </font>
    <font>
      <sz val="10"/>
      <color rgb="FF0070C0"/>
      <name val="Arial"/>
      <family val="2"/>
    </font>
    <font>
      <b/>
      <sz val="10"/>
      <color theme="0"/>
      <name val="Arial"/>
      <family val="2"/>
    </font>
    <font>
      <b/>
      <sz val="10"/>
      <color theme="1"/>
      <name val="Arial"/>
      <family val="2"/>
    </font>
    <font>
      <sz val="10"/>
      <color theme="0"/>
      <name val="Arial"/>
      <family val="2"/>
    </font>
    <font>
      <sz val="20"/>
      <color theme="1"/>
      <name val="Arial"/>
      <family val="2"/>
    </font>
    <font>
      <sz val="14"/>
      <color theme="1"/>
      <name val="Arial"/>
      <family val="2"/>
    </font>
    <font>
      <sz val="8"/>
      <color theme="0"/>
      <name val="Arial"/>
      <family val="2"/>
    </font>
    <font>
      <sz val="8"/>
      <color theme="1"/>
      <name val="Arial"/>
      <family val="2"/>
    </font>
    <font>
      <b/>
      <sz val="10"/>
      <color indexed="8"/>
      <name val="Arial"/>
      <family val="2"/>
    </font>
    <font>
      <b/>
      <sz val="8"/>
      <color indexed="81"/>
      <name val="Tahoma"/>
      <family val="2"/>
    </font>
    <font>
      <sz val="8"/>
      <color indexed="81"/>
      <name val="Tahoma"/>
      <family val="2"/>
    </font>
    <font>
      <i/>
      <sz val="10"/>
      <color theme="1"/>
      <name val="Arial"/>
      <family val="2"/>
    </font>
    <font>
      <b/>
      <sz val="10"/>
      <color rgb="FF0070C0"/>
      <name val="Arial"/>
      <family val="2"/>
    </font>
    <font>
      <b/>
      <u/>
      <sz val="10"/>
      <color theme="1"/>
      <name val="Arial"/>
      <family val="2"/>
    </font>
    <font>
      <sz val="12"/>
      <color theme="1"/>
      <name val="Arial"/>
      <family val="2"/>
    </font>
    <font>
      <sz val="10"/>
      <color theme="1"/>
      <name val="Symbol"/>
      <family val="1"/>
      <charset val="2"/>
    </font>
    <font>
      <u/>
      <sz val="10"/>
      <color theme="1"/>
      <name val="Arial"/>
      <family val="2"/>
    </font>
    <font>
      <sz val="9"/>
      <color indexed="81"/>
      <name val="Tahoma"/>
      <family val="2"/>
    </font>
  </fonts>
  <fills count="13">
    <fill>
      <patternFill patternType="none"/>
    </fill>
    <fill>
      <patternFill patternType="gray125"/>
    </fill>
    <fill>
      <patternFill patternType="solid">
        <fgColor rgb="FF732B90"/>
        <bgColor indexed="64"/>
      </patternFill>
    </fill>
    <fill>
      <patternFill patternType="solid">
        <fgColor rgb="FF00B5CC"/>
        <bgColor indexed="64"/>
      </patternFill>
    </fill>
    <fill>
      <patternFill patternType="solid">
        <fgColor rgb="FFB40B46"/>
        <bgColor indexed="64"/>
      </patternFill>
    </fill>
    <fill>
      <patternFill patternType="solid">
        <fgColor rgb="FF00A777"/>
        <bgColor indexed="64"/>
      </patternFill>
    </fill>
    <fill>
      <patternFill patternType="solid">
        <fgColor rgb="FFBA1C8D"/>
        <bgColor indexed="64"/>
      </patternFill>
    </fill>
    <fill>
      <patternFill patternType="solid">
        <fgColor rgb="FF94C947"/>
        <bgColor indexed="64"/>
      </patternFill>
    </fill>
    <fill>
      <patternFill patternType="solid">
        <fgColor rgb="FFE4A11B"/>
        <bgColor indexed="64"/>
      </patternFill>
    </fill>
    <fill>
      <patternFill patternType="solid">
        <fgColor rgb="FF0065A4"/>
        <bgColor indexed="64"/>
      </patternFill>
    </fill>
    <fill>
      <patternFill patternType="solid">
        <fgColor theme="0" tint="-0.14999847407452621"/>
        <bgColor indexed="64"/>
      </patternFill>
    </fill>
    <fill>
      <patternFill patternType="solid">
        <fgColor rgb="FFFFFFCC"/>
        <bgColor indexed="64"/>
      </patternFill>
    </fill>
    <fill>
      <patternFill patternType="solid">
        <fgColor rgb="FFDA4726"/>
        <bgColor indexed="64"/>
      </patternFill>
    </fill>
  </fills>
  <borders count="103">
    <border>
      <left/>
      <right/>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0"/>
      </bottom>
      <diagonal/>
    </border>
    <border>
      <left/>
      <right style="thin">
        <color theme="0" tint="-0.14996795556505021"/>
      </right>
      <top/>
      <bottom style="thin">
        <color theme="0"/>
      </bottom>
      <diagonal/>
    </border>
    <border>
      <left/>
      <right/>
      <top style="thin">
        <color theme="0"/>
      </top>
      <bottom style="thin">
        <color theme="0"/>
      </bottom>
      <diagonal/>
    </border>
    <border>
      <left/>
      <right style="thin">
        <color theme="0" tint="-0.14996795556505021"/>
      </right>
      <top style="thin">
        <color theme="0"/>
      </top>
      <bottom style="thin">
        <color theme="0"/>
      </bottom>
      <diagonal/>
    </border>
    <border>
      <left/>
      <right/>
      <top style="thin">
        <color theme="0"/>
      </top>
      <bottom style="thin">
        <color theme="0" tint="-0.14996795556505021"/>
      </bottom>
      <diagonal/>
    </border>
    <border>
      <left/>
      <right style="thin">
        <color theme="0" tint="-0.14996795556505021"/>
      </right>
      <top style="thin">
        <color theme="0"/>
      </top>
      <bottom style="thin">
        <color theme="0" tint="-0.14996795556505021"/>
      </bottom>
      <diagonal/>
    </border>
    <border>
      <left/>
      <right/>
      <top style="thin">
        <color theme="0"/>
      </top>
      <bottom/>
      <diagonal/>
    </border>
    <border>
      <left/>
      <right style="thin">
        <color theme="0" tint="-0.14996795556505021"/>
      </right>
      <top style="thin">
        <color theme="0"/>
      </top>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3743705557422"/>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3743705557422"/>
      </right>
      <top style="thin">
        <color theme="0" tint="-0.14996795556505021"/>
      </top>
      <bottom/>
      <diagonal/>
    </border>
    <border>
      <left style="thin">
        <color theme="0" tint="-0.14996795556505021"/>
      </left>
      <right style="thin">
        <color theme="0" tint="-0.14993743705557422"/>
      </right>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right style="thin">
        <color theme="0" tint="-0.14993743705557422"/>
      </right>
      <top/>
      <bottom style="thin">
        <color theme="0"/>
      </bottom>
      <diagonal/>
    </border>
    <border>
      <left/>
      <right style="thin">
        <color theme="0" tint="-0.14993743705557422"/>
      </right>
      <top style="thin">
        <color theme="0"/>
      </top>
      <bottom/>
      <diagonal/>
    </border>
    <border>
      <left/>
      <right style="thin">
        <color theme="0" tint="-0.14993743705557422"/>
      </right>
      <top style="thin">
        <color theme="0"/>
      </top>
      <bottom style="thin">
        <color theme="0"/>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0691854609822"/>
      </top>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0691854609822"/>
      </left>
      <right/>
      <top/>
      <bottom/>
      <diagonal/>
    </border>
    <border>
      <left/>
      <right style="thin">
        <color theme="0" tint="-0.14990691854609822"/>
      </right>
      <top/>
      <bottom/>
      <diagonal/>
    </border>
    <border>
      <left/>
      <right style="thin">
        <color theme="0" tint="-0.14990691854609822"/>
      </right>
      <top/>
      <bottom style="thin">
        <color theme="0"/>
      </bottom>
      <diagonal/>
    </border>
    <border>
      <left/>
      <right style="thin">
        <color theme="0" tint="-0.14990691854609822"/>
      </right>
      <top style="thin">
        <color theme="0"/>
      </top>
      <bottom/>
      <diagonal/>
    </border>
    <border>
      <left/>
      <right style="thin">
        <color theme="0" tint="-0.14990691854609822"/>
      </right>
      <top style="thin">
        <color theme="0"/>
      </top>
      <bottom style="thin">
        <color theme="0"/>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top style="thin">
        <color theme="0"/>
      </top>
      <bottom style="thin">
        <color theme="0" tint="-0.14990691854609822"/>
      </bottom>
      <diagonal/>
    </border>
    <border>
      <left/>
      <right style="thin">
        <color theme="0" tint="-0.14990691854609822"/>
      </right>
      <top style="thin">
        <color theme="0"/>
      </top>
      <bottom style="thin">
        <color theme="0" tint="-0.14990691854609822"/>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3743705557422"/>
      </top>
      <bottom style="thin">
        <color theme="0" tint="-0.14990691854609822"/>
      </bottom>
      <diagonal/>
    </border>
    <border>
      <left/>
      <right/>
      <top style="thin">
        <color theme="0" tint="-0.14993743705557422"/>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6795556505021"/>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3743705557422"/>
      </left>
      <right/>
      <top/>
      <bottom style="thin">
        <color theme="0" tint="-0.14990691854609822"/>
      </bottom>
      <diagonal/>
    </border>
    <border>
      <left/>
      <right style="thin">
        <color theme="0" tint="-0.14993743705557422"/>
      </right>
      <top style="thin">
        <color theme="0"/>
      </top>
      <bottom style="thin">
        <color theme="0" tint="-0.14990691854609822"/>
      </bottom>
      <diagonal/>
    </border>
    <border>
      <left/>
      <right/>
      <top/>
      <bottom style="thin">
        <color theme="0" tint="-4.9989318521683403E-2"/>
      </bottom>
      <diagonal/>
    </border>
    <border>
      <left/>
      <right style="thin">
        <color theme="0" tint="-0.14993743705557422"/>
      </right>
      <top/>
      <bottom style="thin">
        <color theme="0" tint="-4.9989318521683403E-2"/>
      </bottom>
      <diagonal/>
    </border>
    <border>
      <left/>
      <right/>
      <top style="thin">
        <color theme="0" tint="-4.9989318521683403E-2"/>
      </top>
      <bottom/>
      <diagonal/>
    </border>
    <border>
      <left/>
      <right style="thin">
        <color theme="0" tint="-0.14993743705557422"/>
      </right>
      <top style="thin">
        <color theme="0" tint="-4.9989318521683403E-2"/>
      </top>
      <bottom/>
      <diagonal/>
    </border>
    <border>
      <left style="thin">
        <color theme="0" tint="-0.14990691854609822"/>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style="thin">
        <color theme="0" tint="-0.14993743705557422"/>
      </top>
      <bottom style="thin">
        <color theme="0" tint="-0.14993743705557422"/>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thin">
        <color theme="0" tint="-0.14990691854609822"/>
      </right>
      <top/>
      <bottom style="thin">
        <color theme="0" tint="-0.14990691854609822"/>
      </bottom>
      <diagonal/>
    </border>
    <border>
      <left/>
      <right/>
      <top style="thin">
        <color theme="0" tint="-0.14993743705557422"/>
      </top>
      <bottom style="thin">
        <color theme="0"/>
      </bottom>
      <diagonal/>
    </border>
    <border>
      <left/>
      <right style="thin">
        <color theme="0" tint="-0.14990691854609822"/>
      </right>
      <top style="thin">
        <color theme="0" tint="-0.14993743705557422"/>
      </top>
      <bottom style="thin">
        <color theme="0"/>
      </bottom>
      <diagonal/>
    </border>
    <border>
      <left/>
      <right/>
      <top style="thin">
        <color theme="0"/>
      </top>
      <bottom style="thin">
        <color theme="0" tint="-0.14993743705557422"/>
      </bottom>
      <diagonal/>
    </border>
    <border>
      <left/>
      <right style="thin">
        <color theme="0" tint="-0.14990691854609822"/>
      </right>
      <top style="thin">
        <color theme="0"/>
      </top>
      <bottom style="thin">
        <color theme="0" tint="-0.14993743705557422"/>
      </bottom>
      <diagonal/>
    </border>
  </borders>
  <cellStyleXfs count="4">
    <xf numFmtId="0" fontId="0" fillId="0" borderId="0">
      <alignment vertical="top"/>
    </xf>
    <xf numFmtId="9" fontId="1" fillId="0" borderId="0" applyFont="0" applyFill="0" applyBorder="0" applyAlignment="0" applyProtection="0"/>
    <xf numFmtId="0" fontId="2"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506">
    <xf numFmtId="0" fontId="0" fillId="0" borderId="0" xfId="0">
      <alignment vertical="top"/>
    </xf>
    <xf numFmtId="0" fontId="0" fillId="0" borderId="0" xfId="0" applyAlignment="1">
      <alignment horizontal="left" vertical="top"/>
    </xf>
    <xf numFmtId="0" fontId="0" fillId="0" borderId="2" xfId="0" applyBorder="1" applyAlignment="1">
      <alignment horizontal="left" vertical="top" wrapText="1"/>
    </xf>
    <xf numFmtId="9" fontId="0" fillId="0" borderId="0" xfId="1" applyFont="1" applyAlignment="1">
      <alignment horizontal="left" vertical="top"/>
    </xf>
    <xf numFmtId="0" fontId="6" fillId="0" borderId="0" xfId="0" applyFont="1" applyAlignment="1">
      <alignment horizontal="left" vertical="center" indent="1"/>
    </xf>
    <xf numFmtId="0" fontId="0" fillId="0" borderId="1" xfId="0" applyBorder="1" applyAlignment="1">
      <alignment horizontal="left" vertical="top" indent="1"/>
    </xf>
    <xf numFmtId="2" fontId="0" fillId="0" borderId="1" xfId="0" applyNumberFormat="1" applyBorder="1" applyAlignment="1">
      <alignment horizontal="left" vertical="top" indent="1"/>
    </xf>
    <xf numFmtId="0" fontId="0" fillId="0" borderId="2" xfId="0" applyBorder="1" applyAlignment="1">
      <alignment horizontal="center" vertical="top" wrapText="1"/>
    </xf>
    <xf numFmtId="0" fontId="7" fillId="0" borderId="2" xfId="0" applyFont="1" applyBorder="1" applyAlignment="1">
      <alignment horizontal="center" vertical="top" wrapText="1"/>
    </xf>
    <xf numFmtId="9" fontId="7" fillId="0" borderId="2" xfId="1" applyFont="1" applyBorder="1" applyAlignment="1">
      <alignment horizontal="center" vertical="top" wrapText="1"/>
    </xf>
    <xf numFmtId="0" fontId="4" fillId="0" borderId="0" xfId="0" applyFont="1" applyAlignment="1">
      <alignment horizontal="left" vertical="top"/>
    </xf>
    <xf numFmtId="0" fontId="4" fillId="0" borderId="0" xfId="0" applyFont="1">
      <alignment vertical="top"/>
    </xf>
    <xf numFmtId="0" fontId="6" fillId="0" borderId="0"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Font="1" applyBorder="1" applyAlignment="1">
      <alignment horizontal="left" vertical="top" wrapText="1"/>
    </xf>
    <xf numFmtId="9" fontId="0" fillId="0" borderId="0" xfId="1" applyFont="1" applyBorder="1" applyAlignment="1">
      <alignment horizontal="center"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9" fontId="0" fillId="0" borderId="8" xfId="1" applyFont="1" applyBorder="1" applyAlignment="1">
      <alignment horizontal="center" vertical="top"/>
    </xf>
    <xf numFmtId="0" fontId="0" fillId="0" borderId="8" xfId="0" applyBorder="1" applyAlignment="1">
      <alignment horizontal="left" vertical="top"/>
    </xf>
    <xf numFmtId="0" fontId="0" fillId="0" borderId="16" xfId="0" applyBorder="1" applyAlignment="1">
      <alignment horizontal="left" vertical="top"/>
    </xf>
    <xf numFmtId="0" fontId="0" fillId="0" borderId="9" xfId="0" applyBorder="1" applyAlignment="1">
      <alignment horizontal="center" vertical="top"/>
    </xf>
    <xf numFmtId="9" fontId="0" fillId="0" borderId="9" xfId="1" applyFont="1" applyBorder="1" applyAlignment="1">
      <alignment horizontal="center" vertical="top"/>
    </xf>
    <xf numFmtId="0" fontId="5" fillId="2" borderId="0" xfId="0" applyFont="1" applyFill="1" applyBorder="1" applyAlignment="1">
      <alignment horizontal="left" vertical="top"/>
    </xf>
    <xf numFmtId="0" fontId="5" fillId="2" borderId="14" xfId="0" applyFont="1" applyFill="1" applyBorder="1" applyAlignment="1">
      <alignment horizontal="left" vertical="top"/>
    </xf>
    <xf numFmtId="9" fontId="5" fillId="2" borderId="0" xfId="1" applyFont="1" applyFill="1" applyBorder="1" applyAlignment="1">
      <alignment horizontal="center" vertical="top"/>
    </xf>
    <xf numFmtId="0" fontId="4" fillId="0" borderId="13" xfId="0" applyFont="1" applyBorder="1" applyAlignment="1">
      <alignment horizontal="left" vertical="top"/>
    </xf>
    <xf numFmtId="0" fontId="5" fillId="2" borderId="0" xfId="0" applyFont="1" applyFill="1" applyAlignment="1">
      <alignment horizontal="left" vertical="top"/>
    </xf>
    <xf numFmtId="0" fontId="8" fillId="2" borderId="0" xfId="0" applyFont="1" applyFill="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5" fillId="2" borderId="0" xfId="0" applyFont="1" applyFill="1" applyAlignment="1">
      <alignment horizontal="center" vertical="top"/>
    </xf>
    <xf numFmtId="0" fontId="6" fillId="0" borderId="0" xfId="0" applyFont="1">
      <alignment vertical="top"/>
    </xf>
    <xf numFmtId="0" fontId="4" fillId="0" borderId="6"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7" fillId="0" borderId="6" xfId="0" applyFont="1" applyBorder="1" applyAlignment="1">
      <alignment horizontal="center" vertical="top" wrapText="1"/>
    </xf>
    <xf numFmtId="0" fontId="5" fillId="3" borderId="0" xfId="0" applyFont="1" applyFill="1" applyAlignment="1">
      <alignment horizontal="left" vertical="top"/>
    </xf>
    <xf numFmtId="0" fontId="3" fillId="2" borderId="0" xfId="0" applyFont="1" applyFill="1" applyAlignment="1">
      <alignment horizontal="left" vertical="top"/>
    </xf>
    <xf numFmtId="0" fontId="3" fillId="3" borderId="0" xfId="0" applyFont="1" applyFill="1" applyAlignment="1">
      <alignment horizontal="left" vertical="top"/>
    </xf>
    <xf numFmtId="0" fontId="5" fillId="3" borderId="0" xfId="0" applyFont="1" applyFill="1" applyBorder="1" applyAlignment="1">
      <alignment horizontal="left" vertical="top"/>
    </xf>
    <xf numFmtId="0" fontId="5" fillId="3" borderId="14" xfId="0" applyFont="1" applyFill="1" applyBorder="1" applyAlignment="1">
      <alignment horizontal="left" vertical="top"/>
    </xf>
    <xf numFmtId="0" fontId="0" fillId="0" borderId="9" xfId="0" applyBorder="1" applyAlignment="1">
      <alignment horizontal="center" vertical="center"/>
    </xf>
    <xf numFmtId="9" fontId="0" fillId="0" borderId="9" xfId="1" applyFont="1" applyBorder="1" applyAlignment="1">
      <alignment horizontal="center" vertical="center"/>
    </xf>
    <xf numFmtId="2" fontId="0" fillId="0" borderId="0" xfId="0" applyNumberFormat="1" applyAlignment="1">
      <alignment horizontal="left" vertical="top"/>
    </xf>
    <xf numFmtId="0" fontId="0" fillId="0" borderId="6" xfId="0" applyFont="1" applyBorder="1" applyAlignment="1">
      <alignment horizontal="center" vertical="top" wrapText="1"/>
    </xf>
    <xf numFmtId="9" fontId="7" fillId="0" borderId="6" xfId="1" applyFont="1" applyBorder="1" applyAlignment="1">
      <alignment horizontal="center" vertical="top" wrapText="1"/>
    </xf>
    <xf numFmtId="14" fontId="0" fillId="0" borderId="6" xfId="0" applyNumberFormat="1" applyFont="1" applyBorder="1" applyAlignment="1">
      <alignment horizontal="center" vertical="top" wrapText="1"/>
    </xf>
    <xf numFmtId="0" fontId="0" fillId="0" borderId="6" xfId="0" applyBorder="1" applyAlignment="1">
      <alignment horizontal="left" vertical="top" indent="1"/>
    </xf>
    <xf numFmtId="2" fontId="0" fillId="0" borderId="6" xfId="0" applyNumberFormat="1" applyBorder="1" applyAlignment="1">
      <alignment horizontal="left" vertical="top" indent="1"/>
    </xf>
    <xf numFmtId="0" fontId="0" fillId="0" borderId="25" xfId="0" applyBorder="1" applyAlignment="1">
      <alignment horizontal="center" vertical="top"/>
    </xf>
    <xf numFmtId="9" fontId="0" fillId="0" borderId="26" xfId="1" applyFont="1" applyBorder="1" applyAlignment="1">
      <alignment horizontal="center" vertical="top"/>
    </xf>
    <xf numFmtId="9" fontId="0" fillId="0" borderId="27" xfId="1" applyFont="1" applyBorder="1" applyAlignment="1">
      <alignment horizontal="center" vertical="top"/>
    </xf>
    <xf numFmtId="0" fontId="4" fillId="0" borderId="35" xfId="0" applyFont="1"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5" fillId="4" borderId="0" xfId="0" applyFont="1" applyFill="1" applyBorder="1" applyAlignment="1">
      <alignment horizontal="left" vertical="top"/>
    </xf>
    <xf numFmtId="0" fontId="5" fillId="4" borderId="14" xfId="0" applyFont="1" applyFill="1" applyBorder="1" applyAlignment="1">
      <alignment horizontal="left" vertical="top"/>
    </xf>
    <xf numFmtId="0" fontId="5" fillId="4" borderId="0" xfId="0" applyFont="1" applyFill="1" applyAlignment="1">
      <alignment horizontal="left" vertical="top"/>
    </xf>
    <xf numFmtId="0" fontId="3" fillId="4" borderId="0" xfId="0" applyFont="1" applyFill="1" applyAlignment="1">
      <alignment horizontal="left" vertical="top"/>
    </xf>
    <xf numFmtId="0" fontId="8" fillId="4" borderId="0" xfId="0" applyFont="1" applyFill="1" applyAlignment="1">
      <alignment horizontal="left" vertical="top"/>
    </xf>
    <xf numFmtId="0" fontId="6" fillId="0" borderId="0" xfId="0" applyFont="1" applyAlignment="1">
      <alignment horizontal="left" vertical="top"/>
    </xf>
    <xf numFmtId="0" fontId="0" fillId="0" borderId="6" xfId="0" applyBorder="1" applyAlignment="1">
      <alignment horizontal="center" vertical="top"/>
    </xf>
    <xf numFmtId="0" fontId="5" fillId="5" borderId="0" xfId="0" applyFont="1" applyFill="1" applyBorder="1" applyAlignment="1">
      <alignment horizontal="left" vertical="top"/>
    </xf>
    <xf numFmtId="0" fontId="5" fillId="5" borderId="14" xfId="0" applyFont="1" applyFill="1" applyBorder="1" applyAlignment="1">
      <alignment horizontal="left" vertical="top"/>
    </xf>
    <xf numFmtId="0" fontId="5" fillId="5" borderId="0" xfId="0" applyFont="1" applyFill="1" applyAlignment="1">
      <alignment horizontal="left" vertical="top"/>
    </xf>
    <xf numFmtId="0" fontId="3" fillId="5" borderId="0" xfId="0" applyFont="1" applyFill="1" applyAlignment="1">
      <alignment horizontal="left" vertical="top"/>
    </xf>
    <xf numFmtId="0" fontId="5" fillId="5" borderId="0" xfId="0" applyFont="1" applyFill="1" applyAlignment="1">
      <alignment horizontal="center" vertical="top"/>
    </xf>
    <xf numFmtId="0" fontId="8" fillId="5" borderId="0" xfId="0" applyFont="1" applyFill="1" applyAlignment="1">
      <alignment horizontal="left" vertical="top"/>
    </xf>
    <xf numFmtId="9" fontId="0" fillId="0" borderId="40" xfId="1" applyFont="1" applyBorder="1" applyAlignment="1">
      <alignment horizontal="center" vertical="top"/>
    </xf>
    <xf numFmtId="0" fontId="4" fillId="0" borderId="42" xfId="0" applyFont="1"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0" fillId="0" borderId="46" xfId="0" applyBorder="1" applyAlignment="1">
      <alignment horizontal="left" vertical="top"/>
    </xf>
    <xf numFmtId="9" fontId="0" fillId="0" borderId="48" xfId="1" applyFont="1" applyBorder="1" applyAlignment="1">
      <alignment horizontal="center" vertical="top"/>
    </xf>
    <xf numFmtId="0" fontId="0" fillId="0" borderId="48" xfId="0" applyBorder="1" applyAlignment="1">
      <alignment horizontal="left" vertical="top"/>
    </xf>
    <xf numFmtId="0" fontId="0" fillId="0" borderId="49" xfId="0" applyBorder="1" applyAlignment="1">
      <alignment horizontal="left" vertical="top"/>
    </xf>
    <xf numFmtId="0" fontId="3" fillId="6" borderId="0" xfId="0" applyFont="1" applyFill="1" applyAlignment="1">
      <alignment horizontal="left" vertical="top"/>
    </xf>
    <xf numFmtId="0" fontId="5" fillId="6" borderId="0" xfId="0" applyFont="1" applyFill="1" applyAlignment="1">
      <alignment horizontal="left" vertical="top"/>
    </xf>
    <xf numFmtId="0" fontId="8" fillId="6" borderId="0" xfId="0" applyFont="1" applyFill="1" applyAlignment="1">
      <alignment horizontal="left" vertical="top"/>
    </xf>
    <xf numFmtId="0" fontId="5" fillId="6" borderId="0" xfId="0" applyFont="1" applyFill="1" applyBorder="1" applyAlignment="1">
      <alignment horizontal="left" vertical="top"/>
    </xf>
    <xf numFmtId="0" fontId="5" fillId="6" borderId="46" xfId="0" applyFont="1" applyFill="1" applyBorder="1" applyAlignment="1">
      <alignment horizontal="left" vertical="top"/>
    </xf>
    <xf numFmtId="0" fontId="0" fillId="0" borderId="50" xfId="0"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4" fillId="7" borderId="0" xfId="0" applyFont="1" applyFill="1" applyAlignment="1">
      <alignment horizontal="left" vertical="top"/>
    </xf>
    <xf numFmtId="0" fontId="0" fillId="7" borderId="0" xfId="0" applyFill="1" applyAlignment="1">
      <alignment horizontal="left" vertical="top"/>
    </xf>
    <xf numFmtId="0" fontId="0" fillId="7" borderId="0" xfId="0" applyFill="1" applyBorder="1" applyAlignment="1">
      <alignment horizontal="left" vertical="top"/>
    </xf>
    <xf numFmtId="0" fontId="0" fillId="7" borderId="46" xfId="0" applyFill="1" applyBorder="1" applyAlignment="1">
      <alignment horizontal="left" vertical="top"/>
    </xf>
    <xf numFmtId="0" fontId="9" fillId="7" borderId="0" xfId="0" applyFont="1" applyFill="1" applyAlignment="1">
      <alignment horizontal="left" vertical="top"/>
    </xf>
    <xf numFmtId="0" fontId="0" fillId="7" borderId="0" xfId="0" applyFill="1" applyAlignment="1">
      <alignment horizontal="center" vertical="top"/>
    </xf>
    <xf numFmtId="0" fontId="0" fillId="0" borderId="6" xfId="0" applyBorder="1" applyAlignment="1">
      <alignment horizontal="center" vertical="center"/>
    </xf>
    <xf numFmtId="0" fontId="0" fillId="0" borderId="6" xfId="0" applyBorder="1" applyAlignment="1">
      <alignment vertical="top" wrapText="1"/>
    </xf>
    <xf numFmtId="0" fontId="0" fillId="0" borderId="7" xfId="0" applyBorder="1" applyAlignment="1">
      <alignment horizontal="center" vertical="top"/>
    </xf>
    <xf numFmtId="0" fontId="0" fillId="0" borderId="5" xfId="0" applyBorder="1" applyAlignment="1">
      <alignment horizontal="center" vertical="top"/>
    </xf>
    <xf numFmtId="9" fontId="0" fillId="0" borderId="40" xfId="1" applyFont="1" applyBorder="1" applyAlignment="1">
      <alignment horizontal="center" vertical="center"/>
    </xf>
    <xf numFmtId="0" fontId="4" fillId="8" borderId="0" xfId="0" applyFont="1" applyFill="1" applyAlignment="1">
      <alignment horizontal="left" vertical="top"/>
    </xf>
    <xf numFmtId="0" fontId="0" fillId="8" borderId="0" xfId="0" applyFill="1" applyAlignment="1">
      <alignment horizontal="left" vertical="top"/>
    </xf>
    <xf numFmtId="0" fontId="9" fillId="8" borderId="0" xfId="0" applyFont="1" applyFill="1" applyAlignment="1">
      <alignment horizontal="left" vertical="top"/>
    </xf>
    <xf numFmtId="0" fontId="0" fillId="8" borderId="0" xfId="0" applyFill="1" applyBorder="1" applyAlignment="1">
      <alignment horizontal="left" vertical="top"/>
    </xf>
    <xf numFmtId="0" fontId="0" fillId="8" borderId="46" xfId="0" applyFill="1" applyBorder="1" applyAlignment="1">
      <alignment horizontal="left" vertical="top"/>
    </xf>
    <xf numFmtId="0" fontId="5" fillId="9" borderId="0" xfId="0" applyFont="1" applyFill="1" applyAlignment="1">
      <alignment horizontal="left" vertical="top"/>
    </xf>
    <xf numFmtId="0" fontId="3" fillId="9" borderId="0" xfId="0" applyFont="1" applyFill="1" applyAlignment="1">
      <alignment horizontal="left" vertical="top"/>
    </xf>
    <xf numFmtId="0" fontId="5" fillId="9" borderId="0" xfId="0" applyFont="1" applyFill="1" applyBorder="1" applyAlignment="1">
      <alignment horizontal="left"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Border="1">
      <alignment vertical="top"/>
    </xf>
    <xf numFmtId="0" fontId="0" fillId="0" borderId="53" xfId="0" applyBorder="1" applyAlignment="1">
      <alignment horizontal="center" vertical="top"/>
    </xf>
    <xf numFmtId="0" fontId="0" fillId="0" borderId="8" xfId="0" applyBorder="1" applyAlignment="1">
      <alignment horizontal="center" vertical="top"/>
    </xf>
    <xf numFmtId="0" fontId="0" fillId="0" borderId="16" xfId="0" applyBorder="1" applyAlignment="1">
      <alignment horizontal="center" vertical="top"/>
    </xf>
    <xf numFmtId="0" fontId="0" fillId="0" borderId="54" xfId="0" applyBorder="1" applyAlignment="1">
      <alignment horizontal="center" vertical="top"/>
    </xf>
    <xf numFmtId="9" fontId="0" fillId="0" borderId="53" xfId="1" applyFont="1" applyBorder="1" applyAlignment="1">
      <alignment horizontal="center" vertical="top"/>
    </xf>
    <xf numFmtId="9" fontId="0" fillId="0" borderId="16" xfId="1" applyFont="1" applyBorder="1" applyAlignment="1">
      <alignment horizontal="center" vertical="top"/>
    </xf>
    <xf numFmtId="0" fontId="0" fillId="0" borderId="47" xfId="0" applyBorder="1" applyAlignment="1">
      <alignment horizontal="center" vertical="top"/>
    </xf>
    <xf numFmtId="0" fontId="0" fillId="0" borderId="48" xfId="0" applyBorder="1" applyAlignment="1">
      <alignment horizontal="center" vertical="top"/>
    </xf>
    <xf numFmtId="0" fontId="0" fillId="0" borderId="49" xfId="0" applyBorder="1" applyAlignment="1">
      <alignment horizontal="center" vertical="top"/>
    </xf>
    <xf numFmtId="0" fontId="0" fillId="0" borderId="60" xfId="0" applyBorder="1" applyAlignment="1">
      <alignment horizontal="center" vertical="center"/>
    </xf>
    <xf numFmtId="9" fontId="0" fillId="0" borderId="62" xfId="1" applyFont="1" applyBorder="1" applyAlignment="1">
      <alignment horizontal="center" vertical="center"/>
    </xf>
    <xf numFmtId="0" fontId="4" fillId="0" borderId="63" xfId="0" applyFont="1" applyBorder="1" applyAlignment="1">
      <alignment horizontal="left" vertical="top"/>
    </xf>
    <xf numFmtId="0" fontId="0" fillId="0" borderId="64" xfId="0" applyBorder="1" applyAlignment="1">
      <alignment horizontal="left" vertical="top"/>
    </xf>
    <xf numFmtId="0" fontId="5" fillId="9" borderId="64" xfId="0" applyFont="1" applyFill="1" applyBorder="1" applyAlignment="1">
      <alignment horizontal="left" vertical="top"/>
    </xf>
    <xf numFmtId="0" fontId="0" fillId="0" borderId="63" xfId="0" applyBorder="1" applyAlignment="1">
      <alignment horizontal="left" vertical="top"/>
    </xf>
    <xf numFmtId="0" fontId="0" fillId="0" borderId="65" xfId="0" applyBorder="1" applyAlignment="1">
      <alignment horizontal="left" vertical="top"/>
    </xf>
    <xf numFmtId="0" fontId="0" fillId="0" borderId="66" xfId="0" applyBorder="1" applyAlignment="1">
      <alignment horizontal="left" vertical="top"/>
    </xf>
    <xf numFmtId="0" fontId="0" fillId="0" borderId="67" xfId="0" applyBorder="1" applyAlignment="1">
      <alignment horizontal="left" vertical="top"/>
    </xf>
    <xf numFmtId="9" fontId="0" fillId="0" borderId="69" xfId="1" applyFont="1" applyBorder="1" applyAlignment="1">
      <alignment horizontal="center" vertical="top"/>
    </xf>
    <xf numFmtId="0" fontId="0" fillId="0" borderId="70" xfId="0" applyBorder="1" applyAlignment="1">
      <alignment horizontal="left" vertical="top"/>
    </xf>
    <xf numFmtId="0" fontId="0" fillId="0" borderId="71" xfId="0" applyBorder="1" applyAlignment="1">
      <alignment horizontal="left" vertical="top"/>
    </xf>
    <xf numFmtId="0" fontId="0" fillId="8" borderId="77" xfId="0" applyFill="1" applyBorder="1" applyAlignment="1">
      <alignment horizontal="left" vertical="top"/>
    </xf>
    <xf numFmtId="0" fontId="3" fillId="3" borderId="75" xfId="0" applyFont="1" applyFill="1" applyBorder="1" applyAlignment="1">
      <alignment horizontal="left" vertical="top"/>
    </xf>
    <xf numFmtId="0" fontId="3" fillId="3" borderId="76" xfId="0" applyFont="1" applyFill="1" applyBorder="1" applyAlignment="1">
      <alignment horizontal="left" vertical="top"/>
    </xf>
    <xf numFmtId="0" fontId="3" fillId="3" borderId="77" xfId="0" applyFont="1" applyFill="1" applyBorder="1" applyAlignment="1">
      <alignment horizontal="left" vertical="top"/>
    </xf>
    <xf numFmtId="0" fontId="5" fillId="9" borderId="76" xfId="0" applyFont="1" applyFill="1" applyBorder="1" applyAlignment="1">
      <alignment horizontal="left" vertical="top"/>
    </xf>
    <xf numFmtId="0" fontId="5" fillId="9" borderId="79" xfId="0" applyFont="1" applyFill="1" applyBorder="1" applyAlignment="1">
      <alignment horizontal="left" vertical="top"/>
    </xf>
    <xf numFmtId="0" fontId="0" fillId="7" borderId="11" xfId="0" applyFill="1" applyBorder="1" applyAlignment="1">
      <alignment horizontal="left" vertical="top"/>
    </xf>
    <xf numFmtId="0" fontId="0" fillId="7" borderId="12" xfId="0" applyFill="1" applyBorder="1" applyAlignment="1">
      <alignment horizontal="left" vertical="top"/>
    </xf>
    <xf numFmtId="0" fontId="5" fillId="6" borderId="11" xfId="0" applyFont="1" applyFill="1" applyBorder="1" applyAlignment="1">
      <alignment horizontal="left" vertical="top" wrapText="1"/>
    </xf>
    <xf numFmtId="0" fontId="5" fillId="6" borderId="12" xfId="0" applyFont="1" applyFill="1" applyBorder="1" applyAlignment="1">
      <alignment horizontal="left" vertical="top" wrapText="1"/>
    </xf>
    <xf numFmtId="0" fontId="5" fillId="5" borderId="11" xfId="0" applyFont="1" applyFill="1" applyBorder="1" applyAlignment="1">
      <alignment horizontal="left" vertical="top" wrapText="1"/>
    </xf>
    <xf numFmtId="0" fontId="5" fillId="5" borderId="12"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2" borderId="76" xfId="0" applyFont="1" applyFill="1" applyBorder="1" applyAlignment="1">
      <alignment horizontal="left" vertical="top" wrapText="1"/>
    </xf>
    <xf numFmtId="0" fontId="5" fillId="2" borderId="79" xfId="0" applyFont="1" applyFill="1" applyBorder="1" applyAlignment="1">
      <alignment horizontal="left" vertical="top" wrapText="1"/>
    </xf>
    <xf numFmtId="0" fontId="0" fillId="0" borderId="76" xfId="0" applyBorder="1" applyAlignment="1">
      <alignment horizontal="left" vertical="top" wrapText="1"/>
    </xf>
    <xf numFmtId="0" fontId="0" fillId="0" borderId="79" xfId="0" applyBorder="1" applyAlignment="1">
      <alignment horizontal="left" vertical="top" wrapText="1"/>
    </xf>
    <xf numFmtId="0" fontId="4" fillId="10" borderId="4" xfId="0" applyFont="1" applyFill="1" applyBorder="1" applyAlignment="1">
      <alignment horizontal="left" vertical="top"/>
    </xf>
    <xf numFmtId="0" fontId="0" fillId="10" borderId="7" xfId="0" applyFill="1" applyBorder="1" applyAlignment="1">
      <alignment horizontal="left" vertical="top" wrapText="1"/>
    </xf>
    <xf numFmtId="0" fontId="0" fillId="10" borderId="7" xfId="0" applyFill="1" applyBorder="1" applyAlignment="1">
      <alignment horizontal="center" vertical="top" wrapText="1"/>
    </xf>
    <xf numFmtId="0" fontId="0" fillId="10" borderId="5" xfId="0" applyFill="1" applyBorder="1" applyAlignment="1">
      <alignment horizontal="center" vertical="top" wrapText="1"/>
    </xf>
    <xf numFmtId="0" fontId="3" fillId="9" borderId="4" xfId="0" applyFont="1" applyFill="1" applyBorder="1">
      <alignment vertical="top"/>
    </xf>
    <xf numFmtId="0" fontId="3" fillId="9" borderId="7" xfId="0" applyFont="1" applyFill="1" applyBorder="1" applyAlignment="1">
      <alignment horizontal="left" vertical="top" wrapText="1"/>
    </xf>
    <xf numFmtId="0" fontId="3" fillId="9" borderId="7" xfId="0" applyFont="1" applyFill="1" applyBorder="1" applyAlignment="1">
      <alignment horizontal="center" vertical="top" wrapText="1"/>
    </xf>
    <xf numFmtId="0" fontId="3" fillId="3" borderId="4" xfId="0" applyFont="1" applyFill="1" applyBorder="1" applyAlignment="1">
      <alignment horizontal="left" vertical="top"/>
    </xf>
    <xf numFmtId="0" fontId="4" fillId="3" borderId="7" xfId="0" applyFont="1" applyFill="1" applyBorder="1" applyAlignment="1">
      <alignment horizontal="left" vertical="top" wrapText="1"/>
    </xf>
    <xf numFmtId="0" fontId="4" fillId="3" borderId="33"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8" borderId="4" xfId="0" applyFont="1" applyFill="1" applyBorder="1">
      <alignment vertical="top"/>
    </xf>
    <xf numFmtId="0" fontId="0" fillId="8" borderId="7" xfId="0" applyFont="1" applyFill="1" applyBorder="1" applyAlignment="1">
      <alignment vertical="top" wrapText="1"/>
    </xf>
    <xf numFmtId="0" fontId="0" fillId="8" borderId="7" xfId="0" applyFont="1" applyFill="1" applyBorder="1" applyAlignment="1">
      <alignment horizontal="center" vertical="top" wrapText="1"/>
    </xf>
    <xf numFmtId="0" fontId="0" fillId="8" borderId="5" xfId="0" applyFont="1" applyFill="1" applyBorder="1" applyAlignment="1">
      <alignment horizontal="center" vertical="top" wrapText="1"/>
    </xf>
    <xf numFmtId="0" fontId="0" fillId="7" borderId="7" xfId="0" applyFont="1" applyFill="1" applyBorder="1" applyAlignment="1">
      <alignment horizontal="left" vertical="top" wrapText="1"/>
    </xf>
    <xf numFmtId="0" fontId="0" fillId="7" borderId="7" xfId="0" applyFont="1" applyFill="1" applyBorder="1" applyAlignment="1">
      <alignment horizontal="center" vertical="top" wrapText="1"/>
    </xf>
    <xf numFmtId="0" fontId="0" fillId="7" borderId="5" xfId="0" applyFont="1" applyFill="1" applyBorder="1" applyAlignment="1">
      <alignment horizontal="center" vertical="top" wrapText="1"/>
    </xf>
    <xf numFmtId="0" fontId="4" fillId="7" borderId="4" xfId="0" applyFont="1" applyFill="1" applyBorder="1" applyAlignment="1">
      <alignment horizontal="left" vertical="top"/>
    </xf>
    <xf numFmtId="0" fontId="3" fillId="6" borderId="4" xfId="0" applyFont="1" applyFill="1" applyBorder="1" applyAlignment="1">
      <alignment horizontal="left" vertical="top"/>
    </xf>
    <xf numFmtId="0" fontId="5" fillId="6" borderId="7" xfId="0" applyFont="1" applyFill="1" applyBorder="1" applyAlignment="1">
      <alignment horizontal="left" vertical="top" wrapText="1"/>
    </xf>
    <xf numFmtId="0" fontId="5" fillId="6" borderId="7" xfId="0" applyFont="1" applyFill="1" applyBorder="1" applyAlignment="1">
      <alignment horizontal="center" vertical="top" wrapText="1"/>
    </xf>
    <xf numFmtId="0" fontId="5" fillId="6" borderId="5" xfId="0" applyFont="1" applyFill="1" applyBorder="1" applyAlignment="1">
      <alignment horizontal="center" vertical="top" wrapText="1"/>
    </xf>
    <xf numFmtId="0" fontId="3" fillId="5" borderId="4" xfId="0" applyFont="1" applyFill="1" applyBorder="1" applyAlignment="1">
      <alignment horizontal="left" vertical="top"/>
    </xf>
    <xf numFmtId="0" fontId="5" fillId="5" borderId="7" xfId="0" applyFont="1" applyFill="1" applyBorder="1" applyAlignment="1">
      <alignment horizontal="left" vertical="top" wrapText="1"/>
    </xf>
    <xf numFmtId="0" fontId="5" fillId="5" borderId="7" xfId="0" applyFont="1" applyFill="1" applyBorder="1" applyAlignment="1">
      <alignment horizontal="center" vertical="top" wrapText="1"/>
    </xf>
    <xf numFmtId="9" fontId="5" fillId="5" borderId="7" xfId="1" applyFont="1" applyFill="1" applyBorder="1" applyAlignment="1">
      <alignment horizontal="center" vertical="top" wrapText="1"/>
    </xf>
    <xf numFmtId="0" fontId="5" fillId="5" borderId="5" xfId="0" applyFont="1" applyFill="1" applyBorder="1" applyAlignment="1">
      <alignment horizontal="center" vertical="top" wrapText="1"/>
    </xf>
    <xf numFmtId="0" fontId="3" fillId="4" borderId="4" xfId="0" applyFont="1" applyFill="1" applyBorder="1" applyAlignment="1">
      <alignment horizontal="left" vertical="top"/>
    </xf>
    <xf numFmtId="0" fontId="5" fillId="4" borderId="7" xfId="0" applyFont="1" applyFill="1" applyBorder="1" applyAlignment="1">
      <alignment horizontal="left" vertical="top" wrapText="1"/>
    </xf>
    <xf numFmtId="0" fontId="5" fillId="4" borderId="7" xfId="0" applyFont="1" applyFill="1" applyBorder="1" applyAlignment="1">
      <alignment horizontal="center" vertical="top" wrapText="1"/>
    </xf>
    <xf numFmtId="0" fontId="5" fillId="4" borderId="5" xfId="0" applyFont="1" applyFill="1" applyBorder="1" applyAlignment="1">
      <alignment horizontal="center" vertical="top" wrapText="1"/>
    </xf>
    <xf numFmtId="0" fontId="3" fillId="2" borderId="4" xfId="0" applyFont="1" applyFill="1" applyBorder="1" applyAlignment="1">
      <alignment horizontal="left" vertical="top"/>
    </xf>
    <xf numFmtId="0" fontId="5" fillId="2" borderId="7"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2" borderId="5" xfId="0" applyFont="1" applyFill="1" applyBorder="1" applyAlignment="1">
      <alignment horizontal="center" vertical="top" wrapText="1"/>
    </xf>
    <xf numFmtId="0" fontId="3" fillId="9" borderId="78" xfId="0" applyFont="1" applyFill="1" applyBorder="1" applyAlignment="1">
      <alignment horizontal="left" vertical="top"/>
    </xf>
    <xf numFmtId="0" fontId="4" fillId="10" borderId="78" xfId="0" applyFont="1" applyFill="1" applyBorder="1" applyAlignment="1">
      <alignment horizontal="left" vertical="top"/>
    </xf>
    <xf numFmtId="0" fontId="0" fillId="10" borderId="76" xfId="0" applyFill="1" applyBorder="1" applyAlignment="1">
      <alignment horizontal="left" vertical="top"/>
    </xf>
    <xf numFmtId="0" fontId="0" fillId="10" borderId="79" xfId="0" applyFill="1" applyBorder="1" applyAlignment="1">
      <alignment horizontal="left" vertical="top"/>
    </xf>
    <xf numFmtId="0" fontId="4" fillId="10" borderId="75" xfId="0" applyFont="1" applyFill="1" applyBorder="1" applyAlignment="1">
      <alignment horizontal="left" vertical="top"/>
    </xf>
    <xf numFmtId="0" fontId="0" fillId="10" borderId="77" xfId="0" applyFill="1" applyBorder="1" applyAlignment="1">
      <alignment horizontal="left" vertical="top"/>
    </xf>
    <xf numFmtId="0" fontId="4" fillId="8" borderId="75" xfId="0" applyFont="1" applyFill="1" applyBorder="1" applyAlignment="1">
      <alignment horizontal="left" vertical="top"/>
    </xf>
    <xf numFmtId="0" fontId="4" fillId="10" borderId="76" xfId="0" applyFont="1" applyFill="1" applyBorder="1" applyAlignment="1">
      <alignment horizontal="left" vertical="top"/>
    </xf>
    <xf numFmtId="0" fontId="4" fillId="10" borderId="77" xfId="0" applyFont="1" applyFill="1" applyBorder="1" applyAlignment="1">
      <alignment horizontal="left" vertical="top"/>
    </xf>
    <xf numFmtId="0" fontId="4" fillId="7" borderId="10" xfId="0" applyFont="1" applyFill="1" applyBorder="1" applyAlignment="1">
      <alignment horizontal="left" vertical="top"/>
    </xf>
    <xf numFmtId="0" fontId="4" fillId="10" borderId="10" xfId="0" applyFont="1" applyFill="1" applyBorder="1" applyAlignment="1">
      <alignment horizontal="left" vertical="top"/>
    </xf>
    <xf numFmtId="0" fontId="4" fillId="10" borderId="11" xfId="0" applyFont="1" applyFill="1" applyBorder="1" applyAlignment="1">
      <alignment horizontal="left" vertical="top"/>
    </xf>
    <xf numFmtId="0" fontId="4" fillId="10" borderId="12" xfId="0" applyFont="1" applyFill="1" applyBorder="1" applyAlignment="1">
      <alignment horizontal="left" vertical="top"/>
    </xf>
    <xf numFmtId="0" fontId="3" fillId="6" borderId="10" xfId="0" applyFont="1" applyFill="1" applyBorder="1" applyAlignment="1">
      <alignment horizontal="left" vertical="top"/>
    </xf>
    <xf numFmtId="0" fontId="0" fillId="10" borderId="11" xfId="0" applyFill="1" applyBorder="1" applyAlignment="1">
      <alignment horizontal="left" vertical="top" wrapText="1"/>
    </xf>
    <xf numFmtId="0" fontId="0" fillId="10" borderId="12" xfId="0" applyFill="1" applyBorder="1" applyAlignment="1">
      <alignment horizontal="left" vertical="top" wrapText="1"/>
    </xf>
    <xf numFmtId="0" fontId="3" fillId="5" borderId="10" xfId="0" applyFont="1" applyFill="1" applyBorder="1" applyAlignment="1">
      <alignment horizontal="left" vertical="top"/>
    </xf>
    <xf numFmtId="0" fontId="4" fillId="10" borderId="11" xfId="0" applyFont="1" applyFill="1" applyBorder="1" applyAlignment="1">
      <alignment horizontal="left" vertical="top" wrapText="1"/>
    </xf>
    <xf numFmtId="0" fontId="4" fillId="10" borderId="12" xfId="0" applyFont="1" applyFill="1" applyBorder="1" applyAlignment="1">
      <alignment horizontal="left" vertical="top" wrapText="1"/>
    </xf>
    <xf numFmtId="0" fontId="3" fillId="4" borderId="10" xfId="0" applyFont="1" applyFill="1" applyBorder="1" applyAlignment="1">
      <alignment horizontal="left" vertical="top"/>
    </xf>
    <xf numFmtId="0" fontId="3" fillId="2" borderId="78" xfId="0" applyFont="1" applyFill="1" applyBorder="1" applyAlignment="1">
      <alignment horizontal="left" vertical="top"/>
    </xf>
    <xf numFmtId="0" fontId="4" fillId="10" borderId="76" xfId="0" applyFont="1" applyFill="1" applyBorder="1" applyAlignment="1">
      <alignment horizontal="left" vertical="top" wrapText="1"/>
    </xf>
    <xf numFmtId="0" fontId="4" fillId="10" borderId="79" xfId="0" applyFont="1" applyFill="1" applyBorder="1" applyAlignment="1">
      <alignment horizontal="left" vertical="top" wrapText="1"/>
    </xf>
    <xf numFmtId="0" fontId="3" fillId="9" borderId="63" xfId="0" applyFont="1" applyFill="1" applyBorder="1" applyAlignment="1">
      <alignment horizontal="left" vertical="top"/>
    </xf>
    <xf numFmtId="0" fontId="3" fillId="3" borderId="13" xfId="0" applyFont="1" applyFill="1" applyBorder="1" applyAlignment="1">
      <alignment horizontal="left" vertical="top"/>
    </xf>
    <xf numFmtId="0" fontId="4" fillId="8" borderId="45" xfId="0" applyFont="1" applyFill="1" applyBorder="1" applyAlignment="1">
      <alignment horizontal="left" vertical="top"/>
    </xf>
    <xf numFmtId="0" fontId="4" fillId="7" borderId="45" xfId="0" applyFont="1" applyFill="1" applyBorder="1" applyAlignment="1">
      <alignment horizontal="left" vertical="top"/>
    </xf>
    <xf numFmtId="0" fontId="3" fillId="6" borderId="45" xfId="0" applyFont="1" applyFill="1" applyBorder="1" applyAlignment="1">
      <alignment horizontal="left" vertical="top"/>
    </xf>
    <xf numFmtId="0" fontId="3" fillId="5" borderId="13" xfId="0" applyFont="1" applyFill="1" applyBorder="1" applyAlignment="1">
      <alignment horizontal="left" vertical="top"/>
    </xf>
    <xf numFmtId="0" fontId="3" fillId="4" borderId="13" xfId="0" applyFont="1" applyFill="1" applyBorder="1" applyAlignment="1">
      <alignment horizontal="left" vertical="top"/>
    </xf>
    <xf numFmtId="0" fontId="3" fillId="2" borderId="13" xfId="0" applyFont="1" applyFill="1" applyBorder="1" applyAlignment="1">
      <alignment horizontal="left" vertical="top"/>
    </xf>
    <xf numFmtId="9" fontId="0" fillId="7" borderId="0" xfId="1" applyFont="1" applyFill="1" applyAlignment="1">
      <alignment horizontal="center" vertical="top"/>
    </xf>
    <xf numFmtId="9" fontId="5" fillId="5" borderId="0" xfId="1" applyFont="1" applyFill="1" applyAlignment="1">
      <alignment horizontal="center" vertical="top"/>
    </xf>
    <xf numFmtId="9" fontId="5" fillId="2" borderId="0" xfId="1" applyFont="1" applyFill="1" applyAlignment="1">
      <alignment horizontal="center" vertical="top"/>
    </xf>
    <xf numFmtId="0" fontId="6" fillId="0" borderId="0" xfId="0" applyFont="1" applyBorder="1" applyAlignment="1">
      <alignment horizontal="left" vertical="top" wrapText="1"/>
    </xf>
    <xf numFmtId="164" fontId="3" fillId="9" borderId="7" xfId="0" applyNumberFormat="1" applyFont="1" applyFill="1" applyBorder="1" applyAlignment="1">
      <alignment horizontal="center" vertical="top" wrapText="1"/>
    </xf>
    <xf numFmtId="164" fontId="0" fillId="10" borderId="7" xfId="0" applyNumberFormat="1" applyFill="1" applyBorder="1" applyAlignment="1">
      <alignment horizontal="center" vertical="top" wrapText="1"/>
    </xf>
    <xf numFmtId="164" fontId="0" fillId="0" borderId="6" xfId="0" applyNumberFormat="1" applyBorder="1" applyAlignment="1">
      <alignment horizontal="center" vertical="top" wrapText="1"/>
    </xf>
    <xf numFmtId="164" fontId="4" fillId="3" borderId="7" xfId="0" applyNumberFormat="1" applyFont="1" applyFill="1" applyBorder="1" applyAlignment="1">
      <alignment horizontal="center" vertical="top" wrapText="1"/>
    </xf>
    <xf numFmtId="164" fontId="0" fillId="8" borderId="7" xfId="0" applyNumberFormat="1" applyFont="1" applyFill="1" applyBorder="1" applyAlignment="1">
      <alignment horizontal="center" vertical="top" wrapText="1"/>
    </xf>
    <xf numFmtId="164" fontId="0" fillId="7" borderId="7" xfId="0" applyNumberFormat="1" applyFont="1" applyFill="1" applyBorder="1" applyAlignment="1">
      <alignment horizontal="center" vertical="top" wrapText="1"/>
    </xf>
    <xf numFmtId="0" fontId="0" fillId="10" borderId="7" xfId="0" applyFont="1" applyFill="1" applyBorder="1" applyAlignment="1">
      <alignment horizontal="left" vertical="top" wrapText="1"/>
    </xf>
    <xf numFmtId="0" fontId="0" fillId="10" borderId="7" xfId="0" applyFont="1" applyFill="1" applyBorder="1" applyAlignment="1">
      <alignment horizontal="center" vertical="top" wrapText="1"/>
    </xf>
    <xf numFmtId="0" fontId="0" fillId="10" borderId="5" xfId="0" applyFont="1" applyFill="1" applyBorder="1" applyAlignment="1">
      <alignment horizontal="center" vertical="top" wrapText="1"/>
    </xf>
    <xf numFmtId="164" fontId="5" fillId="6" borderId="7" xfId="0" applyNumberFormat="1" applyFont="1" applyFill="1" applyBorder="1" applyAlignment="1">
      <alignment horizontal="center" vertical="top" wrapText="1"/>
    </xf>
    <xf numFmtId="164" fontId="0" fillId="10" borderId="7" xfId="0" applyNumberFormat="1" applyFont="1" applyFill="1" applyBorder="1" applyAlignment="1">
      <alignment horizontal="center" vertical="top" wrapText="1"/>
    </xf>
    <xf numFmtId="164" fontId="5" fillId="5" borderId="7"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top" wrapText="1"/>
    </xf>
    <xf numFmtId="164" fontId="0" fillId="0" borderId="2" xfId="0" applyNumberFormat="1" applyBorder="1" applyAlignment="1">
      <alignment horizontal="center" vertical="top" wrapText="1"/>
    </xf>
    <xf numFmtId="0" fontId="0" fillId="0" borderId="77" xfId="0" applyBorder="1" applyAlignment="1">
      <alignment horizontal="left" vertical="top" wrapText="1"/>
    </xf>
    <xf numFmtId="0" fontId="4" fillId="10" borderId="77" xfId="0" applyFont="1" applyFill="1" applyBorder="1" applyAlignment="1">
      <alignment horizontal="left" vertical="top" wrapText="1"/>
    </xf>
    <xf numFmtId="0" fontId="0" fillId="8" borderId="76" xfId="0" applyFill="1" applyBorder="1" applyAlignment="1">
      <alignment horizontal="left" vertical="top" wrapText="1"/>
    </xf>
    <xf numFmtId="0" fontId="0" fillId="8" borderId="77" xfId="0" applyFill="1"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10" borderId="76" xfId="0" applyFill="1" applyBorder="1" applyAlignment="1">
      <alignment horizontal="left" vertical="top" wrapText="1"/>
    </xf>
    <xf numFmtId="0" fontId="0" fillId="10" borderId="77" xfId="0" applyFill="1" applyBorder="1" applyAlignment="1">
      <alignment horizontal="left" vertical="top" wrapText="1"/>
    </xf>
    <xf numFmtId="0" fontId="5" fillId="3" borderId="76" xfId="0" applyFont="1" applyFill="1" applyBorder="1" applyAlignment="1">
      <alignment horizontal="left" vertical="top" wrapText="1"/>
    </xf>
    <xf numFmtId="0" fontId="5" fillId="3" borderId="77" xfId="0" applyFont="1" applyFill="1" applyBorder="1" applyAlignment="1">
      <alignment horizontal="left" vertical="top" wrapText="1"/>
    </xf>
    <xf numFmtId="0" fontId="0" fillId="10" borderId="79" xfId="0" applyFill="1" applyBorder="1" applyAlignment="1">
      <alignment horizontal="left" vertical="top" wrapText="1"/>
    </xf>
    <xf numFmtId="0" fontId="5" fillId="9" borderId="76" xfId="0" applyFont="1" applyFill="1" applyBorder="1" applyAlignment="1">
      <alignment horizontal="left" vertical="top" wrapText="1"/>
    </xf>
    <xf numFmtId="0" fontId="5" fillId="9" borderId="79" xfId="0" applyFont="1" applyFill="1" applyBorder="1" applyAlignment="1">
      <alignment horizontal="left" vertical="top" wrapText="1"/>
    </xf>
    <xf numFmtId="0" fontId="0" fillId="0" borderId="6" xfId="0" applyFill="1" applyBorder="1" applyAlignment="1">
      <alignment horizontal="left" vertical="top" wrapText="1"/>
    </xf>
    <xf numFmtId="0" fontId="4" fillId="10" borderId="79" xfId="0" applyFont="1" applyFill="1" applyBorder="1" applyAlignment="1">
      <alignment horizontal="center" vertical="top" wrapText="1"/>
    </xf>
    <xf numFmtId="0" fontId="5" fillId="2" borderId="80" xfId="0" applyFont="1" applyFill="1" applyBorder="1" applyAlignment="1">
      <alignment horizontal="center" vertical="top" wrapText="1"/>
    </xf>
    <xf numFmtId="0" fontId="4" fillId="10" borderId="80" xfId="0" applyFont="1" applyFill="1" applyBorder="1" applyAlignment="1">
      <alignment horizontal="center" vertical="top" wrapText="1"/>
    </xf>
    <xf numFmtId="164" fontId="4" fillId="10" borderId="7" xfId="0" applyNumberFormat="1" applyFont="1" applyFill="1" applyBorder="1" applyAlignment="1">
      <alignment horizontal="center" vertical="top" wrapText="1"/>
    </xf>
    <xf numFmtId="0" fontId="4" fillId="10" borderId="7" xfId="0" applyFont="1" applyFill="1" applyBorder="1" applyAlignment="1">
      <alignment horizontal="center" vertical="top" wrapText="1"/>
    </xf>
    <xf numFmtId="0" fontId="0" fillId="0" borderId="7" xfId="0" applyBorder="1" applyAlignment="1">
      <alignment horizontal="center" vertical="top" wrapText="1"/>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0" fontId="0" fillId="10" borderId="11" xfId="0" applyFill="1" applyBorder="1" applyAlignment="1">
      <alignment horizontal="center" vertical="top" wrapText="1"/>
    </xf>
    <xf numFmtId="0" fontId="0" fillId="0" borderId="11" xfId="0" applyBorder="1" applyAlignment="1">
      <alignment horizontal="center" vertical="top" wrapText="1"/>
    </xf>
    <xf numFmtId="164" fontId="0" fillId="10" borderId="11" xfId="0" applyNumberFormat="1" applyFill="1" applyBorder="1" applyAlignment="1">
      <alignment horizontal="center" vertical="top" wrapText="1"/>
    </xf>
    <xf numFmtId="164" fontId="5" fillId="4" borderId="11" xfId="0" applyNumberFormat="1" applyFont="1" applyFill="1" applyBorder="1" applyAlignment="1">
      <alignment horizontal="center" vertical="top" wrapText="1"/>
    </xf>
    <xf numFmtId="0" fontId="0" fillId="10" borderId="12" xfId="0" applyFont="1" applyFill="1" applyBorder="1" applyAlignment="1">
      <alignment horizontal="center" vertical="top" wrapText="1"/>
    </xf>
    <xf numFmtId="0" fontId="0" fillId="4" borderId="12" xfId="0" applyFont="1" applyFill="1" applyBorder="1" applyAlignment="1">
      <alignment horizontal="center" vertical="top" wrapText="1"/>
    </xf>
    <xf numFmtId="164" fontId="0" fillId="0" borderId="7" xfId="0" applyNumberFormat="1" applyBorder="1" applyAlignment="1">
      <alignment horizontal="center" vertical="top" wrapText="1"/>
    </xf>
    <xf numFmtId="164" fontId="0" fillId="0" borderId="11" xfId="0" applyNumberFormat="1" applyBorder="1" applyAlignment="1">
      <alignment horizontal="center" vertical="top" wrapText="1"/>
    </xf>
    <xf numFmtId="0" fontId="5" fillId="5" borderId="11" xfId="0" applyFont="1" applyFill="1" applyBorder="1" applyAlignment="1">
      <alignment horizontal="center" vertical="top" wrapText="1"/>
    </xf>
    <xf numFmtId="0" fontId="5" fillId="5" borderId="12" xfId="0" applyFont="1" applyFill="1" applyBorder="1" applyAlignment="1">
      <alignment horizontal="center" vertical="top" wrapText="1"/>
    </xf>
    <xf numFmtId="0" fontId="4" fillId="10" borderId="11" xfId="0" applyFont="1" applyFill="1" applyBorder="1" applyAlignment="1">
      <alignment horizontal="center" vertical="top" wrapText="1"/>
    </xf>
    <xf numFmtId="0" fontId="4" fillId="10" borderId="12" xfId="0" applyFont="1" applyFill="1" applyBorder="1" applyAlignment="1">
      <alignment horizontal="center" vertical="top" wrapText="1"/>
    </xf>
    <xf numFmtId="164" fontId="5" fillId="5" borderId="11" xfId="0" applyNumberFormat="1" applyFont="1" applyFill="1" applyBorder="1" applyAlignment="1">
      <alignment horizontal="center" vertical="top" wrapText="1"/>
    </xf>
    <xf numFmtId="164" fontId="4" fillId="10" borderId="11" xfId="0" applyNumberFormat="1" applyFont="1" applyFill="1" applyBorder="1" applyAlignment="1">
      <alignment horizontal="center" vertical="top" wrapText="1"/>
    </xf>
    <xf numFmtId="0" fontId="5" fillId="6" borderId="11" xfId="0" applyFont="1" applyFill="1" applyBorder="1" applyAlignment="1">
      <alignment horizontal="center" vertical="top" wrapText="1"/>
    </xf>
    <xf numFmtId="0" fontId="5" fillId="6" borderId="12" xfId="0" applyFont="1" applyFill="1" applyBorder="1" applyAlignment="1">
      <alignment horizontal="center" vertical="top" wrapText="1"/>
    </xf>
    <xf numFmtId="164" fontId="5" fillId="6" borderId="11" xfId="0" applyNumberFormat="1" applyFont="1" applyFill="1" applyBorder="1" applyAlignment="1">
      <alignment horizontal="center" vertical="top" wrapText="1"/>
    </xf>
    <xf numFmtId="0" fontId="0" fillId="7" borderId="73" xfId="0" applyFill="1" applyBorder="1" applyAlignment="1">
      <alignment horizontal="center" vertical="top" wrapText="1"/>
    </xf>
    <xf numFmtId="0" fontId="4" fillId="10" borderId="76" xfId="0" applyFont="1" applyFill="1" applyBorder="1" applyAlignment="1">
      <alignment horizontal="center" vertical="top" wrapText="1"/>
    </xf>
    <xf numFmtId="0" fontId="0" fillId="0" borderId="76" xfId="0" applyBorder="1" applyAlignment="1">
      <alignment horizontal="center" vertical="top" wrapText="1"/>
    </xf>
    <xf numFmtId="0" fontId="0" fillId="7" borderId="76" xfId="0" applyFill="1" applyBorder="1" applyAlignment="1">
      <alignment horizontal="center" vertical="top" wrapText="1"/>
    </xf>
    <xf numFmtId="164" fontId="0" fillId="7" borderId="73" xfId="0" applyNumberFormat="1" applyFill="1" applyBorder="1" applyAlignment="1">
      <alignment horizontal="center" vertical="top" wrapText="1"/>
    </xf>
    <xf numFmtId="164" fontId="4" fillId="10" borderId="76" xfId="0" applyNumberFormat="1" applyFont="1" applyFill="1" applyBorder="1" applyAlignment="1">
      <alignment horizontal="center" vertical="top" wrapText="1"/>
    </xf>
    <xf numFmtId="164" fontId="0" fillId="0" borderId="76" xfId="0" applyNumberFormat="1" applyBorder="1" applyAlignment="1">
      <alignment horizontal="center" vertical="top" wrapText="1"/>
    </xf>
    <xf numFmtId="164" fontId="0" fillId="7" borderId="76" xfId="0" applyNumberFormat="1" applyFill="1" applyBorder="1" applyAlignment="1">
      <alignment horizontal="center" vertical="top" wrapText="1"/>
    </xf>
    <xf numFmtId="0" fontId="0" fillId="8" borderId="76" xfId="0" applyFill="1" applyBorder="1" applyAlignment="1">
      <alignment horizontal="center" vertical="top" wrapText="1"/>
    </xf>
    <xf numFmtId="0" fontId="0" fillId="8" borderId="73" xfId="0" applyFill="1" applyBorder="1" applyAlignment="1">
      <alignment horizontal="center" vertical="top" wrapText="1"/>
    </xf>
    <xf numFmtId="164" fontId="0" fillId="8" borderId="73" xfId="0" applyNumberFormat="1" applyFill="1" applyBorder="1" applyAlignment="1">
      <alignment horizontal="center" vertical="top" wrapText="1"/>
    </xf>
    <xf numFmtId="164" fontId="0" fillId="8" borderId="76" xfId="0" applyNumberFormat="1" applyFill="1" applyBorder="1" applyAlignment="1">
      <alignment horizontal="center" vertical="top" wrapText="1"/>
    </xf>
    <xf numFmtId="0" fontId="0" fillId="10" borderId="76" xfId="0" applyFill="1" applyBorder="1" applyAlignment="1">
      <alignment horizontal="center" vertical="top" wrapText="1"/>
    </xf>
    <xf numFmtId="0" fontId="5" fillId="3" borderId="76" xfId="0" applyFont="1" applyFill="1" applyBorder="1" applyAlignment="1">
      <alignment horizontal="center" vertical="top" wrapText="1"/>
    </xf>
    <xf numFmtId="0" fontId="5" fillId="3" borderId="79" xfId="0" applyFont="1" applyFill="1" applyBorder="1" applyAlignment="1">
      <alignment horizontal="center" vertical="top" wrapText="1"/>
    </xf>
    <xf numFmtId="0" fontId="3" fillId="3" borderId="73" xfId="0" applyFont="1" applyFill="1" applyBorder="1" applyAlignment="1">
      <alignment horizontal="center" vertical="top" wrapText="1"/>
    </xf>
    <xf numFmtId="0" fontId="3" fillId="3" borderId="81" xfId="0" applyFont="1" applyFill="1" applyBorder="1" applyAlignment="1">
      <alignment horizontal="center" vertical="top" wrapText="1"/>
    </xf>
    <xf numFmtId="164" fontId="3" fillId="3" borderId="73" xfId="0" applyNumberFormat="1" applyFont="1" applyFill="1" applyBorder="1" applyAlignment="1">
      <alignment horizontal="center" vertical="top" wrapText="1"/>
    </xf>
    <xf numFmtId="164" fontId="0" fillId="10" borderId="76" xfId="0" applyNumberFormat="1" applyFill="1" applyBorder="1" applyAlignment="1">
      <alignment horizontal="center" vertical="top" wrapText="1"/>
    </xf>
    <xf numFmtId="164" fontId="5" fillId="3" borderId="76" xfId="0" applyNumberFormat="1" applyFont="1" applyFill="1" applyBorder="1" applyAlignment="1">
      <alignment horizontal="center" vertical="top" wrapText="1"/>
    </xf>
    <xf numFmtId="0" fontId="5" fillId="9" borderId="79" xfId="0" applyFont="1" applyFill="1" applyBorder="1" applyAlignment="1">
      <alignment horizontal="center" vertical="top" wrapText="1"/>
    </xf>
    <xf numFmtId="0" fontId="5" fillId="9" borderId="73" xfId="0" applyFont="1" applyFill="1" applyBorder="1" applyAlignment="1">
      <alignment horizontal="center" vertical="top" wrapText="1"/>
    </xf>
    <xf numFmtId="0" fontId="5" fillId="9" borderId="81" xfId="0" applyFont="1" applyFill="1" applyBorder="1" applyAlignment="1">
      <alignment horizontal="center" vertical="top" wrapText="1"/>
    </xf>
    <xf numFmtId="0" fontId="5" fillId="9" borderId="76" xfId="0" applyFont="1" applyFill="1" applyBorder="1" applyAlignment="1">
      <alignment horizontal="center" vertical="top" wrapText="1"/>
    </xf>
    <xf numFmtId="0" fontId="4" fillId="0" borderId="4" xfId="0" applyFont="1" applyBorder="1" applyAlignment="1">
      <alignment horizontal="center" vertical="center" wrapText="1"/>
    </xf>
    <xf numFmtId="164" fontId="0" fillId="0" borderId="4" xfId="0" applyNumberFormat="1" applyBorder="1" applyAlignment="1">
      <alignment horizontal="center" vertical="top" wrapText="1"/>
    </xf>
    <xf numFmtId="0" fontId="4" fillId="0" borderId="9" xfId="0" applyFont="1" applyBorder="1" applyAlignment="1">
      <alignment horizontal="center" vertical="center" wrapText="1"/>
    </xf>
    <xf numFmtId="0" fontId="0" fillId="10" borderId="9" xfId="0" applyFill="1" applyBorder="1" applyAlignment="1">
      <alignment horizontal="center" vertical="top" wrapText="1"/>
    </xf>
    <xf numFmtId="0" fontId="3" fillId="9" borderId="11" xfId="0" applyFont="1" applyFill="1" applyBorder="1" applyAlignment="1">
      <alignment horizontal="center" vertical="top" wrapText="1"/>
    </xf>
    <xf numFmtId="0" fontId="3" fillId="9" borderId="12" xfId="0" applyFont="1" applyFill="1" applyBorder="1" applyAlignment="1">
      <alignment horizontal="center" vertical="top" wrapText="1"/>
    </xf>
    <xf numFmtId="0" fontId="0" fillId="0" borderId="4" xfId="0" applyBorder="1" applyAlignment="1">
      <alignment horizontal="left" vertical="top" wrapText="1"/>
    </xf>
    <xf numFmtId="0" fontId="4" fillId="0" borderId="2" xfId="0" applyFont="1" applyBorder="1" applyAlignment="1">
      <alignment horizontal="center" vertical="center" wrapText="1"/>
    </xf>
    <xf numFmtId="0" fontId="4" fillId="3" borderId="80" xfId="0" applyFont="1" applyFill="1" applyBorder="1" applyAlignment="1">
      <alignment horizontal="center" vertical="top" wrapText="1"/>
    </xf>
    <xf numFmtId="0" fontId="0" fillId="10" borderId="80" xfId="0" applyFill="1" applyBorder="1" applyAlignment="1">
      <alignment horizontal="center" vertical="top" wrapText="1"/>
    </xf>
    <xf numFmtId="0" fontId="4" fillId="3" borderId="34" xfId="0" applyFont="1" applyFill="1" applyBorder="1" applyAlignment="1">
      <alignment horizontal="center" vertical="top" wrapText="1"/>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0" borderId="1" xfId="0" applyBorder="1" applyAlignment="1">
      <alignment horizontal="left" vertical="top" wrapText="1"/>
    </xf>
    <xf numFmtId="0" fontId="2" fillId="11" borderId="33" xfId="2" applyFill="1" applyBorder="1" applyAlignment="1">
      <alignment horizontal="center" vertical="top" wrapText="1"/>
    </xf>
    <xf numFmtId="0" fontId="2" fillId="11" borderId="11" xfId="2" applyFill="1" applyBorder="1" applyAlignment="1">
      <alignment horizontal="center" vertical="top" wrapText="1"/>
    </xf>
    <xf numFmtId="0" fontId="2" fillId="11" borderId="82" xfId="2" applyFill="1" applyBorder="1" applyAlignment="1">
      <alignment horizontal="center" vertical="top" wrapText="1"/>
    </xf>
    <xf numFmtId="0" fontId="2" fillId="11" borderId="25" xfId="2" applyFill="1" applyBorder="1" applyAlignment="1">
      <alignment horizontal="center" vertical="top" wrapText="1"/>
    </xf>
    <xf numFmtId="0" fontId="2" fillId="11" borderId="85" xfId="2" applyFill="1" applyBorder="1" applyAlignment="1">
      <alignment horizontal="center" vertical="top" wrapText="1"/>
    </xf>
    <xf numFmtId="0" fontId="2" fillId="11" borderId="6" xfId="2" applyFill="1" applyBorder="1" applyAlignment="1">
      <alignment horizontal="center" vertical="top" wrapText="1"/>
    </xf>
    <xf numFmtId="0" fontId="2" fillId="11" borderId="78" xfId="2" applyFill="1" applyBorder="1" applyAlignment="1">
      <alignment horizontal="left" vertical="top" indent="1"/>
    </xf>
    <xf numFmtId="2" fontId="2" fillId="11" borderId="78" xfId="2" applyNumberFormat="1" applyFill="1" applyBorder="1" applyAlignment="1">
      <alignment horizontal="left" vertical="top" indent="1"/>
    </xf>
    <xf numFmtId="0" fontId="2" fillId="11" borderId="12" xfId="2" applyFill="1" applyBorder="1" applyAlignment="1">
      <alignment horizontal="center" vertical="top" wrapText="1"/>
    </xf>
    <xf numFmtId="0" fontId="2" fillId="11" borderId="75" xfId="2" applyFill="1" applyBorder="1" applyAlignment="1">
      <alignment horizontal="left" vertical="top" indent="1"/>
    </xf>
    <xf numFmtId="2" fontId="2" fillId="11" borderId="75" xfId="2" applyNumberFormat="1" applyFill="1" applyBorder="1" applyAlignment="1">
      <alignment horizontal="left" vertical="top" indent="1"/>
    </xf>
    <xf numFmtId="0" fontId="2" fillId="11" borderId="10" xfId="2" applyFill="1" applyBorder="1" applyAlignment="1">
      <alignment horizontal="left" vertical="top" indent="1"/>
    </xf>
    <xf numFmtId="2" fontId="2" fillId="11" borderId="10" xfId="2" applyNumberFormat="1" applyFill="1" applyBorder="1" applyAlignment="1">
      <alignment horizontal="left" vertical="top" indent="1"/>
    </xf>
    <xf numFmtId="0" fontId="2" fillId="11" borderId="2" xfId="2" applyFill="1" applyBorder="1" applyAlignment="1">
      <alignment horizontal="center" vertical="top" wrapText="1"/>
    </xf>
    <xf numFmtId="0" fontId="2" fillId="11" borderId="63" xfId="2" applyFill="1" applyBorder="1" applyAlignment="1">
      <alignment horizontal="left" vertical="top" indent="1"/>
    </xf>
    <xf numFmtId="2" fontId="2" fillId="11" borderId="63" xfId="2" applyNumberFormat="1" applyFill="1" applyBorder="1" applyAlignment="1">
      <alignment horizontal="left" vertical="top" indent="1"/>
    </xf>
    <xf numFmtId="0" fontId="2" fillId="11" borderId="68" xfId="2" applyFill="1" applyBorder="1" applyAlignment="1">
      <alignment horizontal="left" vertical="top" indent="1"/>
    </xf>
    <xf numFmtId="0" fontId="2" fillId="11" borderId="13" xfId="2" applyFill="1" applyBorder="1" applyAlignment="1">
      <alignment horizontal="left" vertical="top" indent="1"/>
    </xf>
    <xf numFmtId="2" fontId="2" fillId="11" borderId="13" xfId="2" applyNumberFormat="1" applyFill="1" applyBorder="1" applyAlignment="1">
      <alignment horizontal="left" vertical="top" indent="1"/>
    </xf>
    <xf numFmtId="0" fontId="2" fillId="11" borderId="15" xfId="2" applyFill="1" applyBorder="1" applyAlignment="1">
      <alignment horizontal="left" vertical="top" indent="1"/>
    </xf>
    <xf numFmtId="0" fontId="2" fillId="11" borderId="45" xfId="2" applyFill="1" applyBorder="1" applyAlignment="1">
      <alignment horizontal="left" vertical="top" indent="1"/>
    </xf>
    <xf numFmtId="2" fontId="2" fillId="11" borderId="45" xfId="2" applyNumberFormat="1" applyFill="1" applyBorder="1" applyAlignment="1">
      <alignment horizontal="left" vertical="top" indent="1"/>
    </xf>
    <xf numFmtId="0" fontId="2" fillId="11" borderId="47" xfId="2" applyFill="1" applyBorder="1" applyAlignment="1">
      <alignment horizontal="left" vertical="top" indent="1"/>
    </xf>
    <xf numFmtId="2" fontId="2" fillId="11" borderId="15" xfId="2" applyNumberFormat="1" applyFill="1" applyBorder="1" applyAlignment="1">
      <alignment horizontal="left" vertical="top" indent="1"/>
    </xf>
    <xf numFmtId="0" fontId="4" fillId="0" borderId="78" xfId="0" applyFont="1" applyBorder="1" applyAlignment="1">
      <alignment horizontal="left" vertical="center" wrapText="1"/>
    </xf>
    <xf numFmtId="0" fontId="4" fillId="0" borderId="76"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33" xfId="0" applyFont="1" applyBorder="1" applyAlignment="1">
      <alignment horizontal="center" vertical="center" wrapText="1"/>
    </xf>
    <xf numFmtId="164" fontId="4" fillId="0" borderId="33"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78" xfId="0" applyFont="1" applyBorder="1" applyAlignment="1">
      <alignment horizontal="left" vertical="center"/>
    </xf>
    <xf numFmtId="0" fontId="4" fillId="0" borderId="10" xfId="0" applyFont="1" applyBorder="1" applyAlignment="1">
      <alignment horizontal="left" vertical="center"/>
    </xf>
    <xf numFmtId="0" fontId="4" fillId="0" borderId="72" xfId="0" applyFont="1" applyBorder="1" applyAlignment="1">
      <alignment horizontal="left" vertical="center"/>
    </xf>
    <xf numFmtId="0" fontId="4" fillId="0" borderId="76" xfId="0" applyFont="1" applyBorder="1" applyAlignment="1">
      <alignment horizontal="center" vertical="center"/>
    </xf>
    <xf numFmtId="0" fontId="4" fillId="0" borderId="79" xfId="0" applyFont="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vertical="top" wrapText="1"/>
    </xf>
    <xf numFmtId="0" fontId="0" fillId="0" borderId="0" xfId="0" applyAlignment="1">
      <alignment vertical="center"/>
    </xf>
    <xf numFmtId="0" fontId="0" fillId="0" borderId="0" xfId="0" applyFill="1" applyAlignment="1">
      <alignment horizontal="left" vertical="top"/>
    </xf>
    <xf numFmtId="0" fontId="15" fillId="0" borderId="0" xfId="0" applyFont="1">
      <alignment vertical="top"/>
    </xf>
    <xf numFmtId="0" fontId="16" fillId="0" borderId="86" xfId="0" applyFont="1" applyBorder="1" applyAlignment="1">
      <alignment horizontal="center" vertical="center"/>
    </xf>
    <xf numFmtId="14" fontId="0" fillId="0" borderId="0" xfId="0" applyNumberFormat="1">
      <alignment vertical="top"/>
    </xf>
    <xf numFmtId="165" fontId="0" fillId="0" borderId="0" xfId="0" applyNumberFormat="1" applyAlignment="1">
      <alignment horizontal="left" vertical="top"/>
    </xf>
    <xf numFmtId="0" fontId="2" fillId="0" borderId="0" xfId="2" applyAlignment="1">
      <alignment horizontal="left" vertical="top" indent="2"/>
    </xf>
    <xf numFmtId="0" fontId="0" fillId="0" borderId="0" xfId="0" applyAlignment="1">
      <alignment horizontal="left" vertical="top" indent="2"/>
    </xf>
    <xf numFmtId="0" fontId="0" fillId="0" borderId="63" xfId="0" applyFont="1" applyBorder="1" applyAlignment="1">
      <alignment horizontal="left" vertical="top"/>
    </xf>
    <xf numFmtId="0" fontId="0" fillId="10" borderId="79" xfId="0" applyFont="1" applyFill="1" applyBorder="1" applyAlignment="1">
      <alignment horizontal="center" vertical="top" wrapText="1"/>
    </xf>
    <xf numFmtId="0" fontId="0" fillId="0" borderId="79" xfId="0" applyFont="1" applyBorder="1" applyAlignment="1">
      <alignment horizontal="center" vertical="top" wrapText="1"/>
    </xf>
    <xf numFmtId="0" fontId="0" fillId="8" borderId="81" xfId="0" applyFont="1" applyFill="1" applyBorder="1" applyAlignment="1">
      <alignment horizontal="center" vertical="top" wrapText="1"/>
    </xf>
    <xf numFmtId="0" fontId="0" fillId="8" borderId="79" xfId="0" applyFont="1" applyFill="1" applyBorder="1" applyAlignment="1">
      <alignment horizontal="center" vertical="top" wrapText="1"/>
    </xf>
    <xf numFmtId="0" fontId="0" fillId="7" borderId="81" xfId="0" applyFont="1" applyFill="1" applyBorder="1" applyAlignment="1">
      <alignment horizontal="center" vertical="top" wrapText="1"/>
    </xf>
    <xf numFmtId="0" fontId="0" fillId="7" borderId="79" xfId="0" applyFont="1" applyFill="1" applyBorder="1" applyAlignment="1">
      <alignment horizontal="center" vertical="top" wrapText="1"/>
    </xf>
    <xf numFmtId="0" fontId="0" fillId="0" borderId="12" xfId="0" applyFont="1" applyBorder="1" applyAlignment="1">
      <alignment horizontal="center" vertical="top" wrapText="1"/>
    </xf>
    <xf numFmtId="0" fontId="0" fillId="0" borderId="80" xfId="0" applyFont="1" applyBorder="1" applyAlignment="1">
      <alignment horizontal="center" vertical="top" wrapText="1"/>
    </xf>
    <xf numFmtId="0" fontId="0" fillId="0" borderId="0" xfId="0" applyAlignment="1">
      <alignment horizontal="left" vertical="top" wrapText="1" indent="2"/>
    </xf>
    <xf numFmtId="0" fontId="0" fillId="0" borderId="78" xfId="0" applyBorder="1" applyAlignment="1">
      <alignment horizontal="left" vertical="top" indent="1"/>
    </xf>
    <xf numFmtId="0" fontId="0" fillId="0" borderId="75" xfId="0" applyBorder="1" applyAlignment="1">
      <alignment horizontal="left" vertical="top" indent="1"/>
    </xf>
    <xf numFmtId="0" fontId="0" fillId="0" borderId="57" xfId="0" applyBorder="1" applyAlignment="1">
      <alignment horizontal="left" vertical="top" indent="1"/>
    </xf>
    <xf numFmtId="0" fontId="0" fillId="0" borderId="10" xfId="0" applyBorder="1" applyAlignment="1">
      <alignment horizontal="left" vertical="top" indent="1"/>
    </xf>
    <xf numFmtId="0" fontId="0" fillId="10" borderId="9" xfId="0" applyFont="1" applyFill="1" applyBorder="1" applyAlignment="1">
      <alignment horizontal="center" vertical="top" wrapText="1"/>
    </xf>
    <xf numFmtId="0" fontId="0" fillId="0" borderId="9" xfId="0" applyFont="1" applyBorder="1" applyAlignment="1">
      <alignment horizontal="center" vertical="top" wrapText="1"/>
    </xf>
    <xf numFmtId="0" fontId="0" fillId="10" borderId="11" xfId="0" applyFont="1" applyFill="1" applyBorder="1" applyAlignment="1">
      <alignment horizontal="center" vertical="top" wrapText="1"/>
    </xf>
    <xf numFmtId="0" fontId="0" fillId="10" borderId="6" xfId="0" applyFont="1" applyFill="1" applyBorder="1" applyAlignment="1">
      <alignment horizontal="center" vertical="top" wrapText="1"/>
    </xf>
    <xf numFmtId="0" fontId="0" fillId="0" borderId="3" xfId="0" applyFont="1" applyBorder="1" applyAlignment="1">
      <alignment horizontal="center" vertical="top" wrapText="1"/>
    </xf>
    <xf numFmtId="0" fontId="2" fillId="11" borderId="87" xfId="2" applyFill="1" applyBorder="1" applyAlignment="1">
      <alignment horizontal="left" vertical="top" indent="1"/>
    </xf>
    <xf numFmtId="0" fontId="0" fillId="0" borderId="88" xfId="0" applyBorder="1" applyAlignment="1">
      <alignment horizontal="left" vertical="top"/>
    </xf>
    <xf numFmtId="0" fontId="0" fillId="0" borderId="89" xfId="0" applyBorder="1" applyAlignment="1">
      <alignment horizontal="left" vertical="top"/>
    </xf>
    <xf numFmtId="0" fontId="0" fillId="0" borderId="90" xfId="0" applyBorder="1" applyAlignment="1">
      <alignment horizontal="left" vertical="top"/>
    </xf>
    <xf numFmtId="0" fontId="0" fillId="0" borderId="91" xfId="0" applyBorder="1" applyAlignment="1">
      <alignment horizontal="left" vertical="top"/>
    </xf>
    <xf numFmtId="0" fontId="0" fillId="0" borderId="92" xfId="0" applyBorder="1" applyAlignment="1">
      <alignment horizontal="left" vertical="top"/>
    </xf>
    <xf numFmtId="0" fontId="5" fillId="9" borderId="0" xfId="0" applyFont="1" applyFill="1" applyAlignment="1">
      <alignment horizontal="right" vertical="top"/>
    </xf>
    <xf numFmtId="9" fontId="5" fillId="9" borderId="0" xfId="1" applyFont="1" applyFill="1" applyAlignment="1">
      <alignment horizontal="right" vertical="top"/>
    </xf>
    <xf numFmtId="0" fontId="8" fillId="9" borderId="0" xfId="0" applyFont="1" applyFill="1" applyAlignment="1">
      <alignment horizontal="right" vertical="top"/>
    </xf>
    <xf numFmtId="0" fontId="5" fillId="3" borderId="0" xfId="0" applyFont="1" applyFill="1" applyAlignment="1">
      <alignment horizontal="right" vertical="top"/>
    </xf>
    <xf numFmtId="9" fontId="5" fillId="3" borderId="0" xfId="1" applyFont="1" applyFill="1" applyAlignment="1">
      <alignment horizontal="right" vertical="top"/>
    </xf>
    <xf numFmtId="0" fontId="8" fillId="3" borderId="0" xfId="0" applyFont="1" applyFill="1" applyAlignment="1">
      <alignment horizontal="right" vertical="top"/>
    </xf>
    <xf numFmtId="0" fontId="0" fillId="0" borderId="0" xfId="0" applyFont="1" applyAlignment="1">
      <alignment horizontal="left" vertical="top"/>
    </xf>
    <xf numFmtId="0" fontId="0" fillId="8" borderId="0" xfId="0" applyFill="1" applyAlignment="1">
      <alignment horizontal="right" vertical="top"/>
    </xf>
    <xf numFmtId="9" fontId="0" fillId="8" borderId="0" xfId="1" applyFont="1" applyFill="1" applyAlignment="1">
      <alignment horizontal="right" vertical="top"/>
    </xf>
    <xf numFmtId="0" fontId="0" fillId="7" borderId="0" xfId="0" applyFill="1" applyAlignment="1">
      <alignment horizontal="right" vertical="top"/>
    </xf>
    <xf numFmtId="9" fontId="0" fillId="7" borderId="0" xfId="1" applyFont="1" applyFill="1" applyAlignment="1">
      <alignment horizontal="right" vertical="top"/>
    </xf>
    <xf numFmtId="0" fontId="5" fillId="6" borderId="0" xfId="0" applyFont="1" applyFill="1" applyAlignment="1">
      <alignment horizontal="right" vertical="top"/>
    </xf>
    <xf numFmtId="9" fontId="5" fillId="6" borderId="0" xfId="1" applyFont="1" applyFill="1" applyAlignment="1">
      <alignment horizontal="right" vertical="top"/>
    </xf>
    <xf numFmtId="0" fontId="5" fillId="5" borderId="0" xfId="0" applyFont="1" applyFill="1" applyAlignment="1">
      <alignment horizontal="right" vertical="top"/>
    </xf>
    <xf numFmtId="9" fontId="5" fillId="5" borderId="0" xfId="1" applyFont="1" applyFill="1" applyAlignment="1">
      <alignment horizontal="right" vertical="top"/>
    </xf>
    <xf numFmtId="0" fontId="5" fillId="4" borderId="0" xfId="0" applyFont="1" applyFill="1" applyAlignment="1">
      <alignment horizontal="right" vertical="top"/>
    </xf>
    <xf numFmtId="9" fontId="5" fillId="4" borderId="0" xfId="1" applyFont="1" applyFill="1" applyAlignment="1">
      <alignment horizontal="right" vertical="top"/>
    </xf>
    <xf numFmtId="0" fontId="5" fillId="2" borderId="0" xfId="0" applyFont="1" applyFill="1" applyAlignment="1">
      <alignment horizontal="right" vertical="top"/>
    </xf>
    <xf numFmtId="9" fontId="5" fillId="2" borderId="0" xfId="1" applyFont="1" applyFill="1" applyAlignment="1">
      <alignment horizontal="right" vertical="top"/>
    </xf>
    <xf numFmtId="0" fontId="0" fillId="0" borderId="7" xfId="0" applyBorder="1" applyAlignment="1">
      <alignment horizontal="center" vertical="top"/>
    </xf>
    <xf numFmtId="0" fontId="0" fillId="0" borderId="5" xfId="0" applyBorder="1" applyAlignment="1">
      <alignment horizontal="center" vertical="top"/>
    </xf>
    <xf numFmtId="0" fontId="3" fillId="12" borderId="4" xfId="0" applyFont="1" applyFill="1" applyBorder="1" applyAlignment="1">
      <alignment horizontal="left" vertical="top"/>
    </xf>
    <xf numFmtId="0" fontId="5" fillId="12" borderId="7" xfId="0" applyFont="1" applyFill="1" applyBorder="1" applyAlignment="1">
      <alignment horizontal="left" vertical="top" wrapText="1"/>
    </xf>
    <xf numFmtId="0" fontId="5" fillId="12" borderId="7" xfId="0" applyFont="1" applyFill="1" applyBorder="1" applyAlignment="1">
      <alignment horizontal="center" vertical="top" wrapText="1"/>
    </xf>
    <xf numFmtId="9" fontId="5" fillId="12" borderId="7" xfId="1" applyFont="1" applyFill="1" applyBorder="1" applyAlignment="1">
      <alignment horizontal="center" vertical="top" wrapText="1"/>
    </xf>
    <xf numFmtId="164" fontId="5" fillId="12" borderId="7" xfId="0" applyNumberFormat="1" applyFont="1" applyFill="1" applyBorder="1" applyAlignment="1">
      <alignment horizontal="center" vertical="top" wrapText="1"/>
    </xf>
    <xf numFmtId="0" fontId="5" fillId="12" borderId="5" xfId="0" applyFont="1" applyFill="1" applyBorder="1" applyAlignment="1">
      <alignment horizontal="center" vertical="top" wrapText="1"/>
    </xf>
    <xf numFmtId="0" fontId="0" fillId="12" borderId="7" xfId="0" applyFill="1" applyBorder="1" applyAlignment="1">
      <alignment horizontal="left" vertical="top" wrapText="1"/>
    </xf>
    <xf numFmtId="0" fontId="0" fillId="12" borderId="7" xfId="0" applyFill="1" applyBorder="1" applyAlignment="1">
      <alignment horizontal="center" vertical="top" wrapText="1"/>
    </xf>
    <xf numFmtId="164" fontId="0" fillId="12" borderId="7" xfId="0" applyNumberFormat="1" applyFill="1" applyBorder="1" applyAlignment="1">
      <alignment horizontal="center" vertical="top" wrapText="1"/>
    </xf>
    <xf numFmtId="0" fontId="0" fillId="12" borderId="5" xfId="0" applyFont="1" applyFill="1" applyBorder="1" applyAlignment="1">
      <alignment horizontal="center" vertical="top" wrapText="1"/>
    </xf>
    <xf numFmtId="0" fontId="3" fillId="12" borderId="10" xfId="0" applyFont="1" applyFill="1" applyBorder="1" applyAlignment="1">
      <alignment horizontal="left" vertical="top"/>
    </xf>
    <xf numFmtId="0" fontId="5" fillId="12" borderId="11" xfId="0" applyFont="1" applyFill="1" applyBorder="1" applyAlignment="1">
      <alignment horizontal="left" vertical="top" wrapText="1"/>
    </xf>
    <xf numFmtId="0" fontId="5" fillId="12" borderId="12" xfId="0" applyFont="1" applyFill="1" applyBorder="1" applyAlignment="1">
      <alignment horizontal="left" vertical="top" wrapText="1"/>
    </xf>
    <xf numFmtId="0" fontId="5" fillId="12" borderId="11" xfId="0" applyFont="1" applyFill="1" applyBorder="1" applyAlignment="1">
      <alignment horizontal="center" vertical="top" wrapText="1"/>
    </xf>
    <xf numFmtId="164" fontId="5" fillId="12" borderId="11" xfId="0" applyNumberFormat="1" applyFont="1" applyFill="1" applyBorder="1" applyAlignment="1">
      <alignment horizontal="center" vertical="top" wrapText="1"/>
    </xf>
    <xf numFmtId="0" fontId="5" fillId="12" borderId="12" xfId="0" applyFont="1" applyFill="1" applyBorder="1" applyAlignment="1">
      <alignment horizontal="center" vertical="top" wrapText="1"/>
    </xf>
    <xf numFmtId="0" fontId="3" fillId="12" borderId="0" xfId="0" applyFont="1" applyFill="1" applyAlignment="1">
      <alignment horizontal="left" vertical="top"/>
    </xf>
    <xf numFmtId="0" fontId="5" fillId="12" borderId="0" xfId="0" applyFont="1" applyFill="1" applyAlignment="1">
      <alignment horizontal="left" vertical="top"/>
    </xf>
    <xf numFmtId="0" fontId="5" fillId="12" borderId="0" xfId="0" applyFont="1" applyFill="1" applyAlignment="1">
      <alignment horizontal="right" vertical="top"/>
    </xf>
    <xf numFmtId="0" fontId="8" fillId="12" borderId="0" xfId="0" applyFont="1" applyFill="1" applyAlignment="1">
      <alignment horizontal="left" vertical="top"/>
    </xf>
    <xf numFmtId="0" fontId="5" fillId="12" borderId="11" xfId="0" applyFont="1" applyFill="1" applyBorder="1" applyAlignment="1">
      <alignment horizontal="left" vertical="top"/>
    </xf>
    <xf numFmtId="0" fontId="0" fillId="0" borderId="60" xfId="0" applyBorder="1" applyAlignment="1">
      <alignment horizontal="center" vertical="top"/>
    </xf>
    <xf numFmtId="9" fontId="0" fillId="0" borderId="62" xfId="1" applyFont="1" applyBorder="1" applyAlignment="1">
      <alignment horizontal="center" vertical="top"/>
    </xf>
    <xf numFmtId="0" fontId="3" fillId="12" borderId="96" xfId="0" applyFont="1" applyFill="1" applyBorder="1" applyAlignment="1">
      <alignment horizontal="left" vertical="top"/>
    </xf>
    <xf numFmtId="0" fontId="5" fillId="12" borderId="97" xfId="0" applyFont="1" applyFill="1" applyBorder="1" applyAlignment="1">
      <alignment horizontal="left" vertical="top"/>
    </xf>
    <xf numFmtId="0" fontId="0" fillId="0" borderId="69" xfId="0" applyBorder="1" applyAlignment="1">
      <alignment horizontal="left" vertical="top"/>
    </xf>
    <xf numFmtId="0" fontId="0" fillId="0" borderId="98" xfId="0" applyBorder="1" applyAlignment="1">
      <alignment horizontal="left" vertical="top"/>
    </xf>
    <xf numFmtId="0" fontId="0" fillId="0" borderId="99" xfId="0" applyBorder="1" applyAlignment="1">
      <alignment horizontal="left" vertical="top"/>
    </xf>
    <xf numFmtId="0" fontId="0" fillId="0" borderId="100" xfId="0" applyBorder="1" applyAlignment="1">
      <alignment horizontal="left" vertical="top"/>
    </xf>
    <xf numFmtId="0" fontId="0" fillId="0" borderId="101" xfId="0" applyBorder="1" applyAlignment="1">
      <alignment horizontal="left" vertical="top"/>
    </xf>
    <xf numFmtId="0" fontId="0" fillId="0" borderId="102" xfId="0" applyBorder="1" applyAlignment="1">
      <alignment horizontal="left" vertical="top"/>
    </xf>
    <xf numFmtId="0" fontId="5" fillId="12" borderId="0" xfId="0" applyFont="1" applyFill="1" applyAlignment="1">
      <alignment vertical="top"/>
    </xf>
    <xf numFmtId="9" fontId="5" fillId="12" borderId="0" xfId="1" applyFont="1" applyFill="1" applyAlignment="1">
      <alignment vertical="top"/>
    </xf>
    <xf numFmtId="0" fontId="0" fillId="0" borderId="63" xfId="0" applyFill="1" applyBorder="1" applyAlignment="1">
      <alignment horizontal="center" vertical="top"/>
    </xf>
    <xf numFmtId="0" fontId="0" fillId="0" borderId="0" xfId="0" applyAlignment="1">
      <alignment horizontal="center" vertical="top"/>
    </xf>
    <xf numFmtId="0" fontId="6" fillId="0" borderId="0" xfId="0" applyFont="1" applyAlignment="1">
      <alignment horizontal="left" vertical="top" wrapText="1"/>
    </xf>
    <xf numFmtId="0" fontId="4" fillId="8" borderId="75" xfId="0" applyFont="1" applyFill="1" applyBorder="1" applyAlignment="1">
      <alignment horizontal="left" vertical="top" wrapText="1"/>
    </xf>
    <xf numFmtId="0" fontId="4" fillId="8" borderId="76" xfId="0" applyFont="1" applyFill="1" applyBorder="1" applyAlignment="1">
      <alignment horizontal="left" vertical="top" wrapText="1"/>
    </xf>
    <xf numFmtId="0" fontId="6" fillId="0" borderId="0" xfId="0" applyFont="1" applyBorder="1" applyAlignment="1">
      <alignment horizontal="left" vertical="top" wrapText="1"/>
    </xf>
    <xf numFmtId="0" fontId="0" fillId="0" borderId="93" xfId="0" applyBorder="1" applyAlignment="1">
      <alignment horizontal="center" vertical="center"/>
    </xf>
    <xf numFmtId="0" fontId="0" fillId="0" borderId="95" xfId="0" applyBorder="1" applyAlignment="1">
      <alignment horizontal="center" vertical="center"/>
    </xf>
    <xf numFmtId="0" fontId="0" fillId="0" borderId="94" xfId="0" applyBorder="1" applyAlignment="1">
      <alignment horizontal="center" vertical="top" wrapText="1"/>
    </xf>
    <xf numFmtId="0" fontId="0" fillId="0" borderId="9" xfId="0" applyBorder="1" applyAlignment="1">
      <alignment horizontal="center" vertical="top" wrapText="1"/>
    </xf>
    <xf numFmtId="0" fontId="0" fillId="0" borderId="94" xfId="0" applyBorder="1" applyAlignment="1">
      <alignment horizontal="center" vertical="top"/>
    </xf>
    <xf numFmtId="0" fontId="0" fillId="0" borderId="42" xfId="0" applyBorder="1" applyAlignment="1">
      <alignment horizontal="center" vertical="center" wrapText="1"/>
    </xf>
    <xf numFmtId="0" fontId="0" fillId="0" borderId="47" xfId="0" applyBorder="1" applyAlignment="1">
      <alignment horizontal="center" vertical="center" wrapText="1"/>
    </xf>
    <xf numFmtId="0" fontId="0" fillId="0" borderId="43" xfId="0" applyBorder="1" applyAlignment="1">
      <alignment horizontal="center" vertical="center" wrapText="1"/>
    </xf>
    <xf numFmtId="0" fontId="0" fillId="0" borderId="48"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top" wrapText="1"/>
    </xf>
    <xf numFmtId="0" fontId="0" fillId="0" borderId="41" xfId="0" applyBorder="1" applyAlignment="1">
      <alignment horizontal="center" vertical="top" wrapText="1"/>
    </xf>
    <xf numFmtId="0" fontId="0" fillId="0" borderId="4" xfId="0" applyBorder="1" applyAlignment="1">
      <alignment horizontal="center" vertical="top"/>
    </xf>
    <xf numFmtId="0" fontId="0" fillId="0" borderId="7" xfId="0" applyBorder="1" applyAlignment="1">
      <alignment horizontal="center" vertical="top"/>
    </xf>
    <xf numFmtId="0" fontId="0" fillId="0" borderId="5" xfId="0" applyBorder="1" applyAlignment="1">
      <alignment horizontal="center" vertical="top"/>
    </xf>
    <xf numFmtId="0" fontId="0" fillId="0" borderId="44" xfId="0" applyBorder="1" applyAlignment="1">
      <alignment horizontal="center" vertical="center" wrapText="1"/>
    </xf>
    <xf numFmtId="0" fontId="0" fillId="0" borderId="49" xfId="0" applyBorder="1" applyAlignment="1">
      <alignment horizontal="center" vertical="center" wrapText="1"/>
    </xf>
    <xf numFmtId="0" fontId="0" fillId="0" borderId="6" xfId="0" applyBorder="1" applyAlignment="1">
      <alignment horizontal="center" vertical="top"/>
    </xf>
    <xf numFmtId="0" fontId="0" fillId="0" borderId="6" xfId="0" applyBorder="1" applyAlignment="1">
      <alignment horizontal="center" vertical="center" wrapText="1"/>
    </xf>
    <xf numFmtId="0" fontId="0" fillId="0" borderId="40" xfId="0" applyBorder="1" applyAlignment="1">
      <alignment horizontal="center" vertical="center" wrapText="1"/>
    </xf>
    <xf numFmtId="0" fontId="0" fillId="0" borderId="6" xfId="0" applyBorder="1" applyAlignment="1">
      <alignment horizontal="center" vertical="center"/>
    </xf>
    <xf numFmtId="0" fontId="0" fillId="0" borderId="72"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55" xfId="0" applyBorder="1" applyAlignment="1">
      <alignment horizontal="center" vertical="center" wrapText="1"/>
    </xf>
    <xf numFmtId="0" fontId="0" fillId="0" borderId="61" xfId="0" applyBorder="1" applyAlignment="1">
      <alignment horizontal="center" vertical="center" wrapText="1"/>
    </xf>
    <xf numFmtId="0" fontId="0" fillId="0" borderId="56" xfId="0" applyBorder="1" applyAlignment="1">
      <alignment horizontal="center" vertical="center" wrapText="1"/>
    </xf>
    <xf numFmtId="0" fontId="0" fillId="0" borderId="9" xfId="0" applyBorder="1" applyAlignment="1">
      <alignment horizontal="center" vertical="top"/>
    </xf>
    <xf numFmtId="0" fontId="0" fillId="0" borderId="9" xfId="0" applyBorder="1" applyAlignment="1">
      <alignment horizontal="center" vertical="center"/>
    </xf>
    <xf numFmtId="0" fontId="4" fillId="8" borderId="45" xfId="0" applyFont="1" applyFill="1" applyBorder="1" applyAlignment="1">
      <alignment horizontal="left" vertical="top" wrapText="1"/>
    </xf>
    <xf numFmtId="0" fontId="4" fillId="8" borderId="0" xfId="0" applyFont="1" applyFill="1" applyBorder="1" applyAlignment="1">
      <alignment horizontal="left" vertical="top" wrapText="1"/>
    </xf>
    <xf numFmtId="0" fontId="4" fillId="8" borderId="46" xfId="0" applyFont="1" applyFill="1" applyBorder="1" applyAlignment="1">
      <alignment horizontal="left" vertical="top" wrapText="1"/>
    </xf>
    <xf numFmtId="0" fontId="0" fillId="0" borderId="9"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top"/>
    </xf>
    <xf numFmtId="0" fontId="0" fillId="0" borderId="33" xfId="0" applyBorder="1" applyAlignment="1">
      <alignment horizontal="center" vertical="top"/>
    </xf>
    <xf numFmtId="0" fontId="0" fillId="0" borderId="34" xfId="0" applyBorder="1" applyAlignment="1">
      <alignment horizontal="center" vertical="top"/>
    </xf>
  </cellXfs>
  <cellStyles count="4">
    <cellStyle name="Followed Hyperlink" xfId="3" builtinId="9" customBuiltin="1"/>
    <cellStyle name="Hyperlink" xfId="2" builtinId="8" customBuiltin="1"/>
    <cellStyle name="Normal" xfId="0" builtinId="0" customBuiltin="1"/>
    <cellStyle name="Percent" xfId="1" builtinId="5"/>
  </cellStyles>
  <dxfs count="3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4726"/>
      <color rgb="FFF9E1DB"/>
      <color rgb="FFFFFFFF"/>
      <color rgb="FFFFFFCC"/>
      <color rgb="FFCFBEDD"/>
      <color rgb="FFEABEBE"/>
      <color rgb="FFCAE8DD"/>
      <color rgb="FFE8C5DE"/>
      <color rgb="FFE2EFCE"/>
      <color rgb="FFF9E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hyperlink" Target="#Communicating!A6.02"/><Relationship Id="rId7" Type="http://schemas.openxmlformats.org/officeDocument/2006/relationships/hyperlink" Target="#Communicating!A6.05"/><Relationship Id="rId2" Type="http://schemas.openxmlformats.org/officeDocument/2006/relationships/hyperlink" Target="#Communicating!A6.01"/><Relationship Id="rId1" Type="http://schemas.openxmlformats.org/officeDocument/2006/relationships/hyperlink" Target="#'Overview of progress'!O.6"/><Relationship Id="rId6" Type="http://schemas.openxmlformats.org/officeDocument/2006/relationships/hyperlink" Target="#Communicating!A6.06"/><Relationship Id="rId5" Type="http://schemas.openxmlformats.org/officeDocument/2006/relationships/hyperlink" Target="#Communicating!A6.04"/><Relationship Id="rId4" Type="http://schemas.openxmlformats.org/officeDocument/2006/relationships/hyperlink" Target="#Communicating!A6.03"/></Relationships>
</file>

<file path=xl/drawings/_rels/drawing11.xml.rels><?xml version="1.0" encoding="UTF-8" standalone="yes"?>
<Relationships xmlns="http://schemas.openxmlformats.org/package/2006/relationships"><Relationship Id="rId8" Type="http://schemas.openxmlformats.org/officeDocument/2006/relationships/hyperlink" Target="#'Overview of progress'!O.8"/><Relationship Id="rId3" Type="http://schemas.openxmlformats.org/officeDocument/2006/relationships/hyperlink" Target="#'Overview of progress'!O.3"/><Relationship Id="rId7" Type="http://schemas.openxmlformats.org/officeDocument/2006/relationships/hyperlink" Target="#'Overview of progress'!O.7"/><Relationship Id="rId2" Type="http://schemas.openxmlformats.org/officeDocument/2006/relationships/hyperlink" Target="#'Overview of progress'!O.2"/><Relationship Id="rId1" Type="http://schemas.openxmlformats.org/officeDocument/2006/relationships/hyperlink" Target="#'Overview of progress'!O.1"/><Relationship Id="rId6" Type="http://schemas.openxmlformats.org/officeDocument/2006/relationships/hyperlink" Target="#'Overview of progress'!O.6"/><Relationship Id="rId5" Type="http://schemas.openxmlformats.org/officeDocument/2006/relationships/hyperlink" Target="#'Overview of progress'!O.5"/><Relationship Id="rId4" Type="http://schemas.openxmlformats.org/officeDocument/2006/relationships/hyperlink" Target="#'Overview of progress'!O.4"/><Relationship Id="rId9" Type="http://schemas.openxmlformats.org/officeDocument/2006/relationships/hyperlink" Target="#'Overview of progress'!O.A"/></Relationships>
</file>

<file path=xl/drawings/_rels/drawing2.xml.rels><?xml version="1.0" encoding="UTF-8" standalone="yes"?>
<Relationships xmlns="http://schemas.openxmlformats.org/package/2006/relationships"><Relationship Id="rId8" Type="http://schemas.openxmlformats.org/officeDocument/2006/relationships/hyperlink" Target="#Governance!A1.08"/><Relationship Id="rId13" Type="http://schemas.openxmlformats.org/officeDocument/2006/relationships/hyperlink" Target="#Governance!A1.11"/><Relationship Id="rId18" Type="http://schemas.openxmlformats.org/officeDocument/2006/relationships/hyperlink" Target="#Governance!A1.16"/><Relationship Id="rId26" Type="http://schemas.openxmlformats.org/officeDocument/2006/relationships/hyperlink" Target="#Governance!A1.23"/><Relationship Id="rId3" Type="http://schemas.openxmlformats.org/officeDocument/2006/relationships/hyperlink" Target="#Governance!A1.01"/><Relationship Id="rId21" Type="http://schemas.openxmlformats.org/officeDocument/2006/relationships/hyperlink" Target="#Governance!A1.20"/><Relationship Id="rId34" Type="http://schemas.openxmlformats.org/officeDocument/2006/relationships/hyperlink" Target="#Governance!A1.33"/><Relationship Id="rId7" Type="http://schemas.openxmlformats.org/officeDocument/2006/relationships/hyperlink" Target="#Governance!A1.09"/><Relationship Id="rId12" Type="http://schemas.openxmlformats.org/officeDocument/2006/relationships/hyperlink" Target="#Governance!A1.10"/><Relationship Id="rId17" Type="http://schemas.openxmlformats.org/officeDocument/2006/relationships/hyperlink" Target="#Governance!A1.15"/><Relationship Id="rId25" Type="http://schemas.openxmlformats.org/officeDocument/2006/relationships/hyperlink" Target="#Governance!A1.24"/><Relationship Id="rId33" Type="http://schemas.openxmlformats.org/officeDocument/2006/relationships/hyperlink" Target="#Governance!A1.32"/><Relationship Id="rId2" Type="http://schemas.openxmlformats.org/officeDocument/2006/relationships/hyperlink" Target="#'Overview of progress'!O.1"/><Relationship Id="rId16" Type="http://schemas.openxmlformats.org/officeDocument/2006/relationships/hyperlink" Target="#Governance!A1.14"/><Relationship Id="rId20" Type="http://schemas.openxmlformats.org/officeDocument/2006/relationships/hyperlink" Target="#Governance!A1.19"/><Relationship Id="rId29" Type="http://schemas.openxmlformats.org/officeDocument/2006/relationships/hyperlink" Target="#Governance!A1.28"/><Relationship Id="rId1" Type="http://schemas.openxmlformats.org/officeDocument/2006/relationships/image" Target="../media/image4.jpeg"/><Relationship Id="rId6" Type="http://schemas.openxmlformats.org/officeDocument/2006/relationships/hyperlink" Target="#Governance!A1.04"/><Relationship Id="rId11" Type="http://schemas.openxmlformats.org/officeDocument/2006/relationships/hyperlink" Target="#Governance!A1.05"/><Relationship Id="rId24" Type="http://schemas.openxmlformats.org/officeDocument/2006/relationships/hyperlink" Target="#Governance!A1.25"/><Relationship Id="rId32" Type="http://schemas.openxmlformats.org/officeDocument/2006/relationships/hyperlink" Target="#Governance!A1.31"/><Relationship Id="rId5" Type="http://schemas.openxmlformats.org/officeDocument/2006/relationships/hyperlink" Target="#Governance!A1.03"/><Relationship Id="rId15" Type="http://schemas.openxmlformats.org/officeDocument/2006/relationships/hyperlink" Target="#Governance!A1.13"/><Relationship Id="rId23" Type="http://schemas.openxmlformats.org/officeDocument/2006/relationships/hyperlink" Target="#Governance!A1.26"/><Relationship Id="rId28" Type="http://schemas.openxmlformats.org/officeDocument/2006/relationships/hyperlink" Target="#Governance!A1.27"/><Relationship Id="rId10" Type="http://schemas.openxmlformats.org/officeDocument/2006/relationships/hyperlink" Target="#Governance!A1.06"/><Relationship Id="rId19" Type="http://schemas.openxmlformats.org/officeDocument/2006/relationships/hyperlink" Target="#Governance!A1.18"/><Relationship Id="rId31" Type="http://schemas.openxmlformats.org/officeDocument/2006/relationships/hyperlink" Target="#Governance!A1.30"/><Relationship Id="rId4" Type="http://schemas.openxmlformats.org/officeDocument/2006/relationships/hyperlink" Target="#Governance!A1.02"/><Relationship Id="rId9" Type="http://schemas.openxmlformats.org/officeDocument/2006/relationships/hyperlink" Target="#Governance!A1.07"/><Relationship Id="rId14" Type="http://schemas.openxmlformats.org/officeDocument/2006/relationships/hyperlink" Target="#Governance!A1.12"/><Relationship Id="rId22" Type="http://schemas.openxmlformats.org/officeDocument/2006/relationships/hyperlink" Target="#Governance!A1.21"/><Relationship Id="rId27" Type="http://schemas.openxmlformats.org/officeDocument/2006/relationships/hyperlink" Target="#Governance!A1.22"/><Relationship Id="rId30" Type="http://schemas.openxmlformats.org/officeDocument/2006/relationships/hyperlink" Target="#Governance!A1.29"/><Relationship Id="rId35" Type="http://schemas.openxmlformats.org/officeDocument/2006/relationships/hyperlink" Target="#Governance!A1.17"/></Relationships>
</file>

<file path=xl/drawings/_rels/drawing3.xml.rels><?xml version="1.0" encoding="UTF-8" standalone="yes"?>
<Relationships xmlns="http://schemas.openxmlformats.org/package/2006/relationships"><Relationship Id="rId8" Type="http://schemas.openxmlformats.org/officeDocument/2006/relationships/hyperlink" Target="#Partnering!A2.06"/><Relationship Id="rId13" Type="http://schemas.openxmlformats.org/officeDocument/2006/relationships/hyperlink" Target="#Partnering!A2.11"/><Relationship Id="rId3" Type="http://schemas.openxmlformats.org/officeDocument/2006/relationships/hyperlink" Target="#Partnering!A2.01"/><Relationship Id="rId7" Type="http://schemas.openxmlformats.org/officeDocument/2006/relationships/hyperlink" Target="#Partnering!A2.07"/><Relationship Id="rId12" Type="http://schemas.openxmlformats.org/officeDocument/2006/relationships/hyperlink" Target="#Partnering!A2.10"/><Relationship Id="rId2" Type="http://schemas.openxmlformats.org/officeDocument/2006/relationships/hyperlink" Target="#'Overview of progress'!O.2"/><Relationship Id="rId16" Type="http://schemas.openxmlformats.org/officeDocument/2006/relationships/hyperlink" Target="#Partnering!A2.12"/><Relationship Id="rId1" Type="http://schemas.openxmlformats.org/officeDocument/2006/relationships/image" Target="../media/image5.jpeg"/><Relationship Id="rId6" Type="http://schemas.openxmlformats.org/officeDocument/2006/relationships/hyperlink" Target="#Partnering!A2.04"/><Relationship Id="rId11" Type="http://schemas.openxmlformats.org/officeDocument/2006/relationships/hyperlink" Target="#Partnering!A2.09"/><Relationship Id="rId5" Type="http://schemas.openxmlformats.org/officeDocument/2006/relationships/hyperlink" Target="#Partnering!A2.03"/><Relationship Id="rId15" Type="http://schemas.openxmlformats.org/officeDocument/2006/relationships/hyperlink" Target="#Partnering!A2.13"/><Relationship Id="rId10" Type="http://schemas.openxmlformats.org/officeDocument/2006/relationships/hyperlink" Target="#Partnering!A2.08"/><Relationship Id="rId4" Type="http://schemas.openxmlformats.org/officeDocument/2006/relationships/hyperlink" Target="#Partnering!A2.02"/><Relationship Id="rId9" Type="http://schemas.openxmlformats.org/officeDocument/2006/relationships/hyperlink" Target="#Partnering!A2.05"/><Relationship Id="rId14" Type="http://schemas.openxmlformats.org/officeDocument/2006/relationships/hyperlink" Target="#Partnering!A2.14"/></Relationships>
</file>

<file path=xl/drawings/_rels/drawing4.xml.rels><?xml version="1.0" encoding="UTF-8" standalone="yes"?>
<Relationships xmlns="http://schemas.openxmlformats.org/package/2006/relationships"><Relationship Id="rId8" Type="http://schemas.openxmlformats.org/officeDocument/2006/relationships/hyperlink" Target="#PCI!A3.07"/><Relationship Id="rId13" Type="http://schemas.openxmlformats.org/officeDocument/2006/relationships/hyperlink" Target="#PCI!A3.16"/><Relationship Id="rId18" Type="http://schemas.openxmlformats.org/officeDocument/2006/relationships/hyperlink" Target="#PCI!A3.10"/><Relationship Id="rId3" Type="http://schemas.openxmlformats.org/officeDocument/2006/relationships/hyperlink" Target="#PCI!A3.01"/><Relationship Id="rId21" Type="http://schemas.openxmlformats.org/officeDocument/2006/relationships/hyperlink" Target="#PCI!A3.19"/><Relationship Id="rId7" Type="http://schemas.openxmlformats.org/officeDocument/2006/relationships/hyperlink" Target="#PCI!A3.08"/><Relationship Id="rId12" Type="http://schemas.openxmlformats.org/officeDocument/2006/relationships/hyperlink" Target="#PCI!A3.12"/><Relationship Id="rId17" Type="http://schemas.openxmlformats.org/officeDocument/2006/relationships/hyperlink" Target="#PCI!A3.09"/><Relationship Id="rId2" Type="http://schemas.openxmlformats.org/officeDocument/2006/relationships/hyperlink" Target="#'Overview of progress'!O.3"/><Relationship Id="rId16" Type="http://schemas.openxmlformats.org/officeDocument/2006/relationships/hyperlink" Target="#PCI!A3.13"/><Relationship Id="rId20" Type="http://schemas.openxmlformats.org/officeDocument/2006/relationships/hyperlink" Target="#PCI!A3.18"/><Relationship Id="rId1" Type="http://schemas.openxmlformats.org/officeDocument/2006/relationships/image" Target="../media/image6.jpeg"/><Relationship Id="rId6" Type="http://schemas.openxmlformats.org/officeDocument/2006/relationships/hyperlink" Target="#PCI!A3.04"/><Relationship Id="rId11" Type="http://schemas.openxmlformats.org/officeDocument/2006/relationships/hyperlink" Target="#PCI!A3.11"/><Relationship Id="rId5" Type="http://schemas.openxmlformats.org/officeDocument/2006/relationships/hyperlink" Target="#PCI!A3.03"/><Relationship Id="rId15" Type="http://schemas.openxmlformats.org/officeDocument/2006/relationships/hyperlink" Target="#PCI!A3.14"/><Relationship Id="rId10" Type="http://schemas.openxmlformats.org/officeDocument/2006/relationships/hyperlink" Target="#PCI!A3.05"/><Relationship Id="rId19" Type="http://schemas.openxmlformats.org/officeDocument/2006/relationships/hyperlink" Target="#PCI!A3.17"/><Relationship Id="rId4" Type="http://schemas.openxmlformats.org/officeDocument/2006/relationships/hyperlink" Target="#PCI!A3.02"/><Relationship Id="rId9" Type="http://schemas.openxmlformats.org/officeDocument/2006/relationships/hyperlink" Target="#PCI!A3.06"/><Relationship Id="rId14" Type="http://schemas.openxmlformats.org/officeDocument/2006/relationships/hyperlink" Target="#PCI!A3.15"/></Relationships>
</file>

<file path=xl/drawings/_rels/drawing5.xml.rels><?xml version="1.0" encoding="UTF-8" standalone="yes"?>
<Relationships xmlns="http://schemas.openxmlformats.org/package/2006/relationships"><Relationship Id="rId8" Type="http://schemas.openxmlformats.org/officeDocument/2006/relationships/hyperlink" Target="#MedSafety!A4.07"/><Relationship Id="rId13" Type="http://schemas.openxmlformats.org/officeDocument/2006/relationships/hyperlink" Target="#MedSafety!A4.11"/><Relationship Id="rId3" Type="http://schemas.openxmlformats.org/officeDocument/2006/relationships/hyperlink" Target="#MedSafety!A4.01"/><Relationship Id="rId7" Type="http://schemas.openxmlformats.org/officeDocument/2006/relationships/hyperlink" Target="#MedSafety!A4.08"/><Relationship Id="rId12" Type="http://schemas.openxmlformats.org/officeDocument/2006/relationships/hyperlink" Target="#MedSafety!A4.10"/><Relationship Id="rId17" Type="http://schemas.openxmlformats.org/officeDocument/2006/relationships/hyperlink" Target="#MedSafety!A4.13"/><Relationship Id="rId2" Type="http://schemas.openxmlformats.org/officeDocument/2006/relationships/hyperlink" Target="#'Overview of progress'!O.4"/><Relationship Id="rId16" Type="http://schemas.openxmlformats.org/officeDocument/2006/relationships/hyperlink" Target="#MedSafety!A4.14"/><Relationship Id="rId1" Type="http://schemas.openxmlformats.org/officeDocument/2006/relationships/image" Target="../media/image7.jpeg"/><Relationship Id="rId6" Type="http://schemas.openxmlformats.org/officeDocument/2006/relationships/hyperlink" Target="#MedSafety!A4.04"/><Relationship Id="rId11" Type="http://schemas.openxmlformats.org/officeDocument/2006/relationships/hyperlink" Target="#MedSafety!A4.09"/><Relationship Id="rId5" Type="http://schemas.openxmlformats.org/officeDocument/2006/relationships/hyperlink" Target="#MedSafety!A4.03"/><Relationship Id="rId15" Type="http://schemas.openxmlformats.org/officeDocument/2006/relationships/hyperlink" Target="#MedSafety!A4.15"/><Relationship Id="rId10" Type="http://schemas.openxmlformats.org/officeDocument/2006/relationships/hyperlink" Target="#MedSafety!A4.05"/><Relationship Id="rId4" Type="http://schemas.openxmlformats.org/officeDocument/2006/relationships/hyperlink" Target="#MedSafety!A4.02"/><Relationship Id="rId9" Type="http://schemas.openxmlformats.org/officeDocument/2006/relationships/hyperlink" Target="#MedSafety!A4.06"/><Relationship Id="rId14" Type="http://schemas.openxmlformats.org/officeDocument/2006/relationships/hyperlink" Target="#MedSafety!A4.12"/></Relationships>
</file>

<file path=xl/drawings/_rels/drawing6.xml.rels><?xml version="1.0" encoding="UTF-8" standalone="yes"?>
<Relationships xmlns="http://schemas.openxmlformats.org/package/2006/relationships"><Relationship Id="rId8" Type="http://schemas.openxmlformats.org/officeDocument/2006/relationships/hyperlink" Target="#CompCare!A5.08"/><Relationship Id="rId13" Type="http://schemas.openxmlformats.org/officeDocument/2006/relationships/hyperlink" Target="#CompCare!A5.11"/><Relationship Id="rId18" Type="http://schemas.openxmlformats.org/officeDocument/2006/relationships/hyperlink" Target="#CompCare!A5.16"/><Relationship Id="rId26" Type="http://schemas.openxmlformats.org/officeDocument/2006/relationships/hyperlink" Target="#CompCare!A5.24"/><Relationship Id="rId3" Type="http://schemas.openxmlformats.org/officeDocument/2006/relationships/hyperlink" Target="#CompCare!A5.01"/><Relationship Id="rId21" Type="http://schemas.openxmlformats.org/officeDocument/2006/relationships/hyperlink" Target="#CompCare!A5.21"/><Relationship Id="rId34" Type="http://schemas.openxmlformats.org/officeDocument/2006/relationships/hyperlink" Target="#CompCare!A5.34"/><Relationship Id="rId7" Type="http://schemas.openxmlformats.org/officeDocument/2006/relationships/hyperlink" Target="#CompCare!A5.09"/><Relationship Id="rId12" Type="http://schemas.openxmlformats.org/officeDocument/2006/relationships/hyperlink" Target="#CompCare!A5.10"/><Relationship Id="rId17" Type="http://schemas.openxmlformats.org/officeDocument/2006/relationships/hyperlink" Target="#CompCare!A5.15"/><Relationship Id="rId25" Type="http://schemas.openxmlformats.org/officeDocument/2006/relationships/hyperlink" Target="#CompCare!A5.25"/><Relationship Id="rId33" Type="http://schemas.openxmlformats.org/officeDocument/2006/relationships/hyperlink" Target="#CompCare!A5.33"/><Relationship Id="rId38" Type="http://schemas.openxmlformats.org/officeDocument/2006/relationships/hyperlink" Target="#CompCare!A5.36"/><Relationship Id="rId2" Type="http://schemas.openxmlformats.org/officeDocument/2006/relationships/hyperlink" Target="#'Overview of progress'!O.5"/><Relationship Id="rId16" Type="http://schemas.openxmlformats.org/officeDocument/2006/relationships/hyperlink" Target="#CompCare!A5.14"/><Relationship Id="rId20" Type="http://schemas.openxmlformats.org/officeDocument/2006/relationships/hyperlink" Target="#CompCare!A5.20"/><Relationship Id="rId29" Type="http://schemas.openxmlformats.org/officeDocument/2006/relationships/hyperlink" Target="#CompCare!A5.29"/><Relationship Id="rId1" Type="http://schemas.openxmlformats.org/officeDocument/2006/relationships/image" Target="../media/image8.jpeg"/><Relationship Id="rId6" Type="http://schemas.openxmlformats.org/officeDocument/2006/relationships/hyperlink" Target="#CompCare!A5.04"/><Relationship Id="rId11" Type="http://schemas.openxmlformats.org/officeDocument/2006/relationships/hyperlink" Target="#CompCare!A5.05"/><Relationship Id="rId24" Type="http://schemas.openxmlformats.org/officeDocument/2006/relationships/hyperlink" Target="#CompCare!A5.26"/><Relationship Id="rId32" Type="http://schemas.openxmlformats.org/officeDocument/2006/relationships/hyperlink" Target="#CompCare!A5.32"/><Relationship Id="rId37" Type="http://schemas.openxmlformats.org/officeDocument/2006/relationships/hyperlink" Target="#CompCare!A5.35"/><Relationship Id="rId5" Type="http://schemas.openxmlformats.org/officeDocument/2006/relationships/hyperlink" Target="#CompCare!A5.03"/><Relationship Id="rId15" Type="http://schemas.openxmlformats.org/officeDocument/2006/relationships/hyperlink" Target="#CompCare!A5.13"/><Relationship Id="rId23" Type="http://schemas.openxmlformats.org/officeDocument/2006/relationships/hyperlink" Target="#CompCare!A5.27"/><Relationship Id="rId28" Type="http://schemas.openxmlformats.org/officeDocument/2006/relationships/hyperlink" Target="#CompCare!A5.28"/><Relationship Id="rId36" Type="http://schemas.openxmlformats.org/officeDocument/2006/relationships/hyperlink" Target="#CompCare!A5.18"/><Relationship Id="rId10" Type="http://schemas.openxmlformats.org/officeDocument/2006/relationships/hyperlink" Target="#CompCare!A5.06"/><Relationship Id="rId19" Type="http://schemas.openxmlformats.org/officeDocument/2006/relationships/hyperlink" Target="#CompCare!A5.19"/><Relationship Id="rId31" Type="http://schemas.openxmlformats.org/officeDocument/2006/relationships/hyperlink" Target="#CompCare!A5.31"/><Relationship Id="rId4" Type="http://schemas.openxmlformats.org/officeDocument/2006/relationships/hyperlink" Target="#CompCare!A5.02"/><Relationship Id="rId9" Type="http://schemas.openxmlformats.org/officeDocument/2006/relationships/hyperlink" Target="#CompCare!A5.07"/><Relationship Id="rId14" Type="http://schemas.openxmlformats.org/officeDocument/2006/relationships/hyperlink" Target="#CompCare!A5.12"/><Relationship Id="rId22" Type="http://schemas.openxmlformats.org/officeDocument/2006/relationships/hyperlink" Target="#CompCare!A5.22"/><Relationship Id="rId27" Type="http://schemas.openxmlformats.org/officeDocument/2006/relationships/hyperlink" Target="#CompCare!A5.23"/><Relationship Id="rId30" Type="http://schemas.openxmlformats.org/officeDocument/2006/relationships/hyperlink" Target="#CompCare!A5.30"/><Relationship Id="rId35" Type="http://schemas.openxmlformats.org/officeDocument/2006/relationships/hyperlink" Target="#CompCare!A5.17"/></Relationships>
</file>

<file path=xl/drawings/_rels/drawing7.xml.rels><?xml version="1.0" encoding="UTF-8" standalone="yes"?>
<Relationships xmlns="http://schemas.openxmlformats.org/package/2006/relationships"><Relationship Id="rId8" Type="http://schemas.openxmlformats.org/officeDocument/2006/relationships/hyperlink" Target="#Communicating!A6.05"/><Relationship Id="rId13" Type="http://schemas.openxmlformats.org/officeDocument/2006/relationships/hyperlink" Target="#Communicating!A6.11"/><Relationship Id="rId3" Type="http://schemas.openxmlformats.org/officeDocument/2006/relationships/hyperlink" Target="#Communicating!A6.01"/><Relationship Id="rId7" Type="http://schemas.openxmlformats.org/officeDocument/2006/relationships/hyperlink" Target="#Communicating!A6.06"/><Relationship Id="rId12" Type="http://schemas.openxmlformats.org/officeDocument/2006/relationships/hyperlink" Target="#Communicating!A6.10"/><Relationship Id="rId2" Type="http://schemas.openxmlformats.org/officeDocument/2006/relationships/hyperlink" Target="#'Overview of progress'!O.6"/><Relationship Id="rId1" Type="http://schemas.openxmlformats.org/officeDocument/2006/relationships/image" Target="../media/image9.jpeg"/><Relationship Id="rId6" Type="http://schemas.openxmlformats.org/officeDocument/2006/relationships/hyperlink" Target="#Communicating!A6.04"/><Relationship Id="rId11" Type="http://schemas.openxmlformats.org/officeDocument/2006/relationships/hyperlink" Target="#Communicating!A6.09"/><Relationship Id="rId5" Type="http://schemas.openxmlformats.org/officeDocument/2006/relationships/hyperlink" Target="#Communicating!A6.03"/><Relationship Id="rId10" Type="http://schemas.openxmlformats.org/officeDocument/2006/relationships/hyperlink" Target="#Communicating!A6.08"/><Relationship Id="rId4" Type="http://schemas.openxmlformats.org/officeDocument/2006/relationships/hyperlink" Target="#Communicating!A6.02"/><Relationship Id="rId9" Type="http://schemas.openxmlformats.org/officeDocument/2006/relationships/hyperlink" Target="#Communicating!A6.07"/></Relationships>
</file>

<file path=xl/drawings/_rels/drawing8.xml.rels><?xml version="1.0" encoding="UTF-8" standalone="yes"?>
<Relationships xmlns="http://schemas.openxmlformats.org/package/2006/relationships"><Relationship Id="rId8" Type="http://schemas.openxmlformats.org/officeDocument/2006/relationships/hyperlink" Target="#Blood!A7.06"/><Relationship Id="rId3" Type="http://schemas.openxmlformats.org/officeDocument/2006/relationships/hyperlink" Target="#Blood!A7.01"/><Relationship Id="rId7" Type="http://schemas.openxmlformats.org/officeDocument/2006/relationships/hyperlink" Target="#Blood!A7.05"/><Relationship Id="rId12" Type="http://schemas.openxmlformats.org/officeDocument/2006/relationships/hyperlink" Target="#Blood!A7.10"/><Relationship Id="rId2" Type="http://schemas.openxmlformats.org/officeDocument/2006/relationships/hyperlink" Target="#'Overview of progress'!O.7"/><Relationship Id="rId1" Type="http://schemas.openxmlformats.org/officeDocument/2006/relationships/image" Target="../media/image10.jpeg"/><Relationship Id="rId6" Type="http://schemas.openxmlformats.org/officeDocument/2006/relationships/hyperlink" Target="#Blood!A7.04"/><Relationship Id="rId11" Type="http://schemas.openxmlformats.org/officeDocument/2006/relationships/hyperlink" Target="#Blood!A7.09"/><Relationship Id="rId5" Type="http://schemas.openxmlformats.org/officeDocument/2006/relationships/hyperlink" Target="#Blood!A7.03"/><Relationship Id="rId10" Type="http://schemas.openxmlformats.org/officeDocument/2006/relationships/hyperlink" Target="#Blood!A7.08"/><Relationship Id="rId4" Type="http://schemas.openxmlformats.org/officeDocument/2006/relationships/hyperlink" Target="#Blood!A7.02"/><Relationship Id="rId9" Type="http://schemas.openxmlformats.org/officeDocument/2006/relationships/hyperlink" Target="#Blood!A7.07"/></Relationships>
</file>

<file path=xl/drawings/_rels/drawing9.xml.rels><?xml version="1.0" encoding="UTF-8" standalone="yes"?>
<Relationships xmlns="http://schemas.openxmlformats.org/package/2006/relationships"><Relationship Id="rId8" Type="http://schemas.openxmlformats.org/officeDocument/2006/relationships/hyperlink" Target="#RR!A8.06"/><Relationship Id="rId13" Type="http://schemas.openxmlformats.org/officeDocument/2006/relationships/hyperlink" Target="#RR!A8.11"/><Relationship Id="rId3" Type="http://schemas.openxmlformats.org/officeDocument/2006/relationships/hyperlink" Target="#RR!A8.01"/><Relationship Id="rId7" Type="http://schemas.openxmlformats.org/officeDocument/2006/relationships/hyperlink" Target="#RR!A8.07"/><Relationship Id="rId12" Type="http://schemas.openxmlformats.org/officeDocument/2006/relationships/hyperlink" Target="#RR!A8.10"/><Relationship Id="rId2" Type="http://schemas.openxmlformats.org/officeDocument/2006/relationships/hyperlink" Target="#'Overview of progress'!O.8"/><Relationship Id="rId1" Type="http://schemas.openxmlformats.org/officeDocument/2006/relationships/image" Target="../media/image11.jpeg"/><Relationship Id="rId6" Type="http://schemas.openxmlformats.org/officeDocument/2006/relationships/hyperlink" Target="#RR!A8.04"/><Relationship Id="rId11" Type="http://schemas.openxmlformats.org/officeDocument/2006/relationships/hyperlink" Target="#RR!A8.09"/><Relationship Id="rId5" Type="http://schemas.openxmlformats.org/officeDocument/2006/relationships/hyperlink" Target="#RR!A8.03"/><Relationship Id="rId15" Type="http://schemas.openxmlformats.org/officeDocument/2006/relationships/hyperlink" Target="#RR!A8.12"/><Relationship Id="rId10" Type="http://schemas.openxmlformats.org/officeDocument/2006/relationships/hyperlink" Target="#RR!A8.08"/><Relationship Id="rId4" Type="http://schemas.openxmlformats.org/officeDocument/2006/relationships/hyperlink" Target="#RR!A8.02"/><Relationship Id="rId9" Type="http://schemas.openxmlformats.org/officeDocument/2006/relationships/hyperlink" Target="#RR!A8.05"/><Relationship Id="rId14" Type="http://schemas.openxmlformats.org/officeDocument/2006/relationships/hyperlink" Target="#RR!A8.13"/></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0</xdr:row>
      <xdr:rowOff>0</xdr:rowOff>
    </xdr:from>
    <xdr:to>
      <xdr:col>1</xdr:col>
      <xdr:colOff>6200775</xdr:colOff>
      <xdr:row>9</xdr:row>
      <xdr:rowOff>122797</xdr:rowOff>
    </xdr:to>
    <xdr:pic>
      <xdr:nvPicPr>
        <xdr:cNvPr id="3" name="Picture 2" descr="NSQHS Standards (second edition) decorative element"/>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19"/>
        <a:stretch/>
      </xdr:blipFill>
      <xdr:spPr>
        <a:xfrm>
          <a:off x="657225" y="0"/>
          <a:ext cx="5657850" cy="1580122"/>
        </a:xfrm>
        <a:prstGeom prst="rect">
          <a:avLst/>
        </a:prstGeom>
      </xdr:spPr>
    </xdr:pic>
    <xdr:clientData/>
  </xdr:twoCellAnchor>
  <xdr:twoCellAnchor>
    <xdr:from>
      <xdr:col>1</xdr:col>
      <xdr:colOff>66675</xdr:colOff>
      <xdr:row>3</xdr:row>
      <xdr:rowOff>37586</xdr:rowOff>
    </xdr:from>
    <xdr:to>
      <xdr:col>1</xdr:col>
      <xdr:colOff>6675675</xdr:colOff>
      <xdr:row>6</xdr:row>
      <xdr:rowOff>85211</xdr:rowOff>
    </xdr:to>
    <xdr:sp macro="" textlink="">
      <xdr:nvSpPr>
        <xdr:cNvPr id="5" name="Rectangle 4"/>
        <xdr:cNvSpPr/>
      </xdr:nvSpPr>
      <xdr:spPr>
        <a:xfrm>
          <a:off x="180975" y="523361"/>
          <a:ext cx="6609000" cy="533400"/>
        </a:xfrm>
        <a:prstGeom prst="rect">
          <a:avLst/>
        </a:prstGeom>
        <a:solidFill>
          <a:srgbClr val="FFFFFF">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2000">
              <a:solidFill>
                <a:sysClr val="windowText" lastClr="000000"/>
              </a:solidFill>
            </a:rPr>
            <a:t>NSQHS Standards Monitoring Tool</a:t>
          </a:r>
        </a:p>
      </xdr:txBody>
    </xdr:sp>
    <xdr:clientData/>
  </xdr:twoCellAnchor>
  <xdr:twoCellAnchor editAs="oneCell">
    <xdr:from>
      <xdr:col>1</xdr:col>
      <xdr:colOff>180975</xdr:colOff>
      <xdr:row>44</xdr:row>
      <xdr:rowOff>0</xdr:rowOff>
    </xdr:from>
    <xdr:to>
      <xdr:col>1</xdr:col>
      <xdr:colOff>6552404</xdr:colOff>
      <xdr:row>44</xdr:row>
      <xdr:rowOff>142857</xdr:rowOff>
    </xdr:to>
    <xdr:pic>
      <xdr:nvPicPr>
        <xdr:cNvPr id="6" name="Picture 5" descr="Image of the tabs"/>
        <xdr:cNvPicPr>
          <a:picLocks noChangeAspect="1"/>
        </xdr:cNvPicPr>
      </xdr:nvPicPr>
      <xdr:blipFill>
        <a:blip xmlns:r="http://schemas.openxmlformats.org/officeDocument/2006/relationships" r:embed="rId2"/>
        <a:stretch>
          <a:fillRect/>
        </a:stretch>
      </xdr:blipFill>
      <xdr:spPr>
        <a:xfrm>
          <a:off x="295275" y="8715375"/>
          <a:ext cx="6371429" cy="142857"/>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133350</xdr:colOff>
      <xdr:row>49</xdr:row>
      <xdr:rowOff>95250</xdr:rowOff>
    </xdr:from>
    <xdr:to>
      <xdr:col>1</xdr:col>
      <xdr:colOff>6596332</xdr:colOff>
      <xdr:row>49</xdr:row>
      <xdr:rowOff>3114675</xdr:rowOff>
    </xdr:to>
    <xdr:pic>
      <xdr:nvPicPr>
        <xdr:cNvPr id="8" name="Picture 7" descr="Image of the worksheet for the Clinical Governance Standard"/>
        <xdr:cNvPicPr>
          <a:picLocks noChangeAspect="1"/>
        </xdr:cNvPicPr>
      </xdr:nvPicPr>
      <xdr:blipFill>
        <a:blip xmlns:r="http://schemas.openxmlformats.org/officeDocument/2006/relationships" r:embed="rId3"/>
        <a:stretch>
          <a:fillRect/>
        </a:stretch>
      </xdr:blipFill>
      <xdr:spPr>
        <a:xfrm>
          <a:off x="247650" y="10267950"/>
          <a:ext cx="6462982" cy="3019425"/>
        </a:xfrm>
        <a:prstGeom prst="rect">
          <a:avLst/>
        </a:prstGeom>
        <a:ln>
          <a:noFill/>
        </a:ln>
        <a:effectLst>
          <a:outerShdw blurRad="190500" algn="tl" rotWithShape="0">
            <a:srgbClr val="000000">
              <a:alpha val="70000"/>
            </a:srgbClr>
          </a:outerShdw>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47625</xdr:colOff>
      <xdr:row>0</xdr:row>
      <xdr:rowOff>119062</xdr:rowOff>
    </xdr:from>
    <xdr:to>
      <xdr:col>3</xdr:col>
      <xdr:colOff>731625</xdr:colOff>
      <xdr:row>1</xdr:row>
      <xdr:rowOff>497137</xdr:rowOff>
    </xdr:to>
    <xdr:sp macro="" textlink="">
      <xdr:nvSpPr>
        <xdr:cNvPr id="3" name="Rounded Rectangle 2" descr="Button containing hyperlink to the Overview of Progress worksheet">
          <a:hlinkClick xmlns:r="http://schemas.openxmlformats.org/officeDocument/2006/relationships" r:id="rId1"/>
        </xdr:cNvPr>
        <xdr:cNvSpPr/>
      </xdr:nvSpPr>
      <xdr:spPr>
        <a:xfrm>
          <a:off x="5924550" y="119062"/>
          <a:ext cx="684000" cy="540000"/>
        </a:xfrm>
        <a:prstGeom prst="roundRect">
          <a:avLst/>
        </a:prstGeom>
        <a:solidFill>
          <a:srgbClr val="DA4726"/>
        </a:solidFill>
        <a:ln>
          <a:solidFill>
            <a:srgbClr val="DA4726"/>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1</xdr:row>
      <xdr:rowOff>92137</xdr:rowOff>
    </xdr:from>
    <xdr:to>
      <xdr:col>3</xdr:col>
      <xdr:colOff>1239525</xdr:colOff>
      <xdr:row>1</xdr:row>
      <xdr:rowOff>362137</xdr:rowOff>
    </xdr:to>
    <xdr:sp macro="" textlink="">
      <xdr:nvSpPr>
        <xdr:cNvPr id="4" name="Rounded Rectangle 3" descr="Button containing hyperlink to Action 6.1">
          <a:hlinkClick xmlns:r="http://schemas.openxmlformats.org/officeDocument/2006/relationships" r:id="rId2"/>
        </xdr:cNvPr>
        <xdr:cNvSpPr/>
      </xdr:nvSpPr>
      <xdr:spPr>
        <a:xfrm>
          <a:off x="6648450" y="254062"/>
          <a:ext cx="468000" cy="270000"/>
        </a:xfrm>
        <a:prstGeom prst="roundRect">
          <a:avLst/>
        </a:prstGeom>
        <a:solidFill>
          <a:srgbClr val="DA4726"/>
        </a:solidFill>
        <a:ln>
          <a:solidFill>
            <a:srgbClr val="DA4726"/>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6.01</a:t>
          </a:r>
        </a:p>
      </xdr:txBody>
    </xdr:sp>
    <xdr:clientData/>
  </xdr:twoCellAnchor>
  <xdr:twoCellAnchor>
    <xdr:from>
      <xdr:col>3</xdr:col>
      <xdr:colOff>1280795</xdr:colOff>
      <xdr:row>1</xdr:row>
      <xdr:rowOff>92137</xdr:rowOff>
    </xdr:from>
    <xdr:to>
      <xdr:col>3</xdr:col>
      <xdr:colOff>1748795</xdr:colOff>
      <xdr:row>1</xdr:row>
      <xdr:rowOff>362137</xdr:rowOff>
    </xdr:to>
    <xdr:sp macro="" textlink="">
      <xdr:nvSpPr>
        <xdr:cNvPr id="5" name="Rounded Rectangle 4" descr="Button containing hyperlink to Action 6.2">
          <a:hlinkClick xmlns:r="http://schemas.openxmlformats.org/officeDocument/2006/relationships" r:id="rId3"/>
        </xdr:cNvPr>
        <xdr:cNvSpPr/>
      </xdr:nvSpPr>
      <xdr:spPr>
        <a:xfrm>
          <a:off x="7157720" y="254062"/>
          <a:ext cx="468000" cy="270000"/>
        </a:xfrm>
        <a:prstGeom prst="roundRect">
          <a:avLst/>
        </a:prstGeom>
        <a:solidFill>
          <a:srgbClr val="DA4726"/>
        </a:solidFill>
        <a:ln>
          <a:solidFill>
            <a:srgbClr val="DA4726"/>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6.02</a:t>
          </a:r>
        </a:p>
      </xdr:txBody>
    </xdr:sp>
    <xdr:clientData/>
  </xdr:twoCellAnchor>
  <xdr:twoCellAnchor>
    <xdr:from>
      <xdr:col>3</xdr:col>
      <xdr:colOff>1780540</xdr:colOff>
      <xdr:row>1</xdr:row>
      <xdr:rowOff>92137</xdr:rowOff>
    </xdr:from>
    <xdr:to>
      <xdr:col>3</xdr:col>
      <xdr:colOff>2248540</xdr:colOff>
      <xdr:row>1</xdr:row>
      <xdr:rowOff>362137</xdr:rowOff>
    </xdr:to>
    <xdr:sp macro="" textlink="">
      <xdr:nvSpPr>
        <xdr:cNvPr id="6" name="Rounded Rectangle 5" descr="Button containing hyperlink to Action 6.3">
          <a:hlinkClick xmlns:r="http://schemas.openxmlformats.org/officeDocument/2006/relationships" r:id="rId4"/>
        </xdr:cNvPr>
        <xdr:cNvSpPr/>
      </xdr:nvSpPr>
      <xdr:spPr>
        <a:xfrm>
          <a:off x="7657465" y="254062"/>
          <a:ext cx="468000" cy="270000"/>
        </a:xfrm>
        <a:prstGeom prst="roundRect">
          <a:avLst/>
        </a:prstGeom>
        <a:solidFill>
          <a:srgbClr val="DA4726"/>
        </a:solidFill>
        <a:ln>
          <a:solidFill>
            <a:srgbClr val="DA4726"/>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6.03</a:t>
          </a:r>
        </a:p>
      </xdr:txBody>
    </xdr:sp>
    <xdr:clientData/>
  </xdr:twoCellAnchor>
  <xdr:twoCellAnchor>
    <xdr:from>
      <xdr:col>3</xdr:col>
      <xdr:colOff>2289810</xdr:colOff>
      <xdr:row>1</xdr:row>
      <xdr:rowOff>92137</xdr:rowOff>
    </xdr:from>
    <xdr:to>
      <xdr:col>3</xdr:col>
      <xdr:colOff>2757810</xdr:colOff>
      <xdr:row>1</xdr:row>
      <xdr:rowOff>362137</xdr:rowOff>
    </xdr:to>
    <xdr:sp macro="" textlink="">
      <xdr:nvSpPr>
        <xdr:cNvPr id="7" name="Rounded Rectangle 6" descr="Button containing hyperlink to Action 6.4">
          <a:hlinkClick xmlns:r="http://schemas.openxmlformats.org/officeDocument/2006/relationships" r:id="rId5"/>
        </xdr:cNvPr>
        <xdr:cNvSpPr/>
      </xdr:nvSpPr>
      <xdr:spPr>
        <a:xfrm>
          <a:off x="8166735" y="254062"/>
          <a:ext cx="468000" cy="270000"/>
        </a:xfrm>
        <a:prstGeom prst="roundRect">
          <a:avLst/>
        </a:prstGeom>
        <a:solidFill>
          <a:srgbClr val="DA4726"/>
        </a:solidFill>
        <a:ln>
          <a:solidFill>
            <a:srgbClr val="DA4726"/>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6.04</a:t>
          </a:r>
        </a:p>
      </xdr:txBody>
    </xdr:sp>
    <xdr:clientData/>
  </xdr:twoCellAnchor>
  <xdr:twoCellAnchor>
    <xdr:from>
      <xdr:col>3</xdr:col>
      <xdr:colOff>3298825</xdr:colOff>
      <xdr:row>1</xdr:row>
      <xdr:rowOff>92137</xdr:rowOff>
    </xdr:from>
    <xdr:to>
      <xdr:col>3</xdr:col>
      <xdr:colOff>3766825</xdr:colOff>
      <xdr:row>1</xdr:row>
      <xdr:rowOff>362137</xdr:rowOff>
    </xdr:to>
    <xdr:sp macro="" textlink="">
      <xdr:nvSpPr>
        <xdr:cNvPr id="8" name="Rounded Rectangle 7" descr="Button containing hyperlink to Action 6.6">
          <a:hlinkClick xmlns:r="http://schemas.openxmlformats.org/officeDocument/2006/relationships" r:id="rId6"/>
        </xdr:cNvPr>
        <xdr:cNvSpPr/>
      </xdr:nvSpPr>
      <xdr:spPr>
        <a:xfrm>
          <a:off x="9175750" y="254062"/>
          <a:ext cx="468000" cy="270000"/>
        </a:xfrm>
        <a:prstGeom prst="roundRect">
          <a:avLst/>
        </a:prstGeom>
        <a:solidFill>
          <a:srgbClr val="DA4726"/>
        </a:solidFill>
        <a:ln>
          <a:solidFill>
            <a:srgbClr val="DA4726"/>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6.06</a:t>
          </a:r>
        </a:p>
      </xdr:txBody>
    </xdr:sp>
    <xdr:clientData/>
  </xdr:twoCellAnchor>
  <xdr:twoCellAnchor>
    <xdr:from>
      <xdr:col>3</xdr:col>
      <xdr:colOff>2789555</xdr:colOff>
      <xdr:row>1</xdr:row>
      <xdr:rowOff>92137</xdr:rowOff>
    </xdr:from>
    <xdr:to>
      <xdr:col>3</xdr:col>
      <xdr:colOff>3257555</xdr:colOff>
      <xdr:row>1</xdr:row>
      <xdr:rowOff>362137</xdr:rowOff>
    </xdr:to>
    <xdr:sp macro="" textlink="">
      <xdr:nvSpPr>
        <xdr:cNvPr id="9" name="Rounded Rectangle 8" descr="Button containing hyperlink to Action 6.5">
          <a:hlinkClick xmlns:r="http://schemas.openxmlformats.org/officeDocument/2006/relationships" r:id="rId7"/>
        </xdr:cNvPr>
        <xdr:cNvSpPr/>
      </xdr:nvSpPr>
      <xdr:spPr>
        <a:xfrm>
          <a:off x="8666480" y="254062"/>
          <a:ext cx="468000" cy="270000"/>
        </a:xfrm>
        <a:prstGeom prst="roundRect">
          <a:avLst/>
        </a:prstGeom>
        <a:solidFill>
          <a:srgbClr val="DA4726"/>
        </a:solidFill>
        <a:ln>
          <a:solidFill>
            <a:srgbClr val="DA4726"/>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6.05</a:t>
          </a:r>
        </a:p>
      </xdr:txBody>
    </xdr:sp>
    <xdr:clientData/>
  </xdr:twoCellAnchor>
  <xdr:twoCellAnchor editAs="oneCell">
    <xdr:from>
      <xdr:col>0</xdr:col>
      <xdr:colOff>0</xdr:colOff>
      <xdr:row>1</xdr:row>
      <xdr:rowOff>9525</xdr:rowOff>
    </xdr:from>
    <xdr:to>
      <xdr:col>1</xdr:col>
      <xdr:colOff>54645</xdr:colOff>
      <xdr:row>2</xdr:row>
      <xdr:rowOff>1500</xdr:rowOff>
    </xdr:to>
    <xdr:pic>
      <xdr:nvPicPr>
        <xdr:cNvPr id="15" name="Picture 14"/>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171450"/>
          <a:ext cx="502320" cy="49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1000125</xdr:colOff>
      <xdr:row>0</xdr:row>
      <xdr:rowOff>0</xdr:rowOff>
    </xdr:from>
    <xdr:to>
      <xdr:col>15</xdr:col>
      <xdr:colOff>1468125</xdr:colOff>
      <xdr:row>1</xdr:row>
      <xdr:rowOff>108075</xdr:rowOff>
    </xdr:to>
    <xdr:sp macro="" textlink="">
      <xdr:nvSpPr>
        <xdr:cNvPr id="3" name="Rounded Rectangle 2" descr="Button containing hyperlink to the Clinical Governance Standard summary table">
          <a:hlinkClick xmlns:r="http://schemas.openxmlformats.org/officeDocument/2006/relationships" r:id="rId1"/>
        </xdr:cNvPr>
        <xdr:cNvSpPr/>
      </xdr:nvSpPr>
      <xdr:spPr>
        <a:xfrm>
          <a:off x="6581775" y="0"/>
          <a:ext cx="468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CG</a:t>
          </a:r>
        </a:p>
      </xdr:txBody>
    </xdr:sp>
    <xdr:clientData/>
  </xdr:twoCellAnchor>
  <xdr:twoCellAnchor>
    <xdr:from>
      <xdr:col>15</xdr:col>
      <xdr:colOff>1515836</xdr:colOff>
      <xdr:row>0</xdr:row>
      <xdr:rowOff>0</xdr:rowOff>
    </xdr:from>
    <xdr:to>
      <xdr:col>15</xdr:col>
      <xdr:colOff>1983836</xdr:colOff>
      <xdr:row>1</xdr:row>
      <xdr:rowOff>108075</xdr:rowOff>
    </xdr:to>
    <xdr:sp macro="" textlink="">
      <xdr:nvSpPr>
        <xdr:cNvPr id="4" name="Rounded Rectangle 3" descr="Button containing hyperlink to the Partnering with Consumers Standard summary table">
          <a:hlinkClick xmlns:r="http://schemas.openxmlformats.org/officeDocument/2006/relationships" r:id="rId2"/>
        </xdr:cNvPr>
        <xdr:cNvSpPr/>
      </xdr:nvSpPr>
      <xdr:spPr>
        <a:xfrm>
          <a:off x="7097486" y="0"/>
          <a:ext cx="468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PC</a:t>
          </a:r>
        </a:p>
      </xdr:txBody>
    </xdr:sp>
    <xdr:clientData/>
  </xdr:twoCellAnchor>
  <xdr:twoCellAnchor>
    <xdr:from>
      <xdr:col>15</xdr:col>
      <xdr:colOff>2031547</xdr:colOff>
      <xdr:row>0</xdr:row>
      <xdr:rowOff>0</xdr:rowOff>
    </xdr:from>
    <xdr:to>
      <xdr:col>15</xdr:col>
      <xdr:colOff>2499547</xdr:colOff>
      <xdr:row>1</xdr:row>
      <xdr:rowOff>108075</xdr:rowOff>
    </xdr:to>
    <xdr:sp macro="" textlink="">
      <xdr:nvSpPr>
        <xdr:cNvPr id="5" name="Rounded Rectangle 4" descr="Button containing hyperlink to the Preventing and Controlling Healthcare-Associated Infection Standard summary table">
          <a:hlinkClick xmlns:r="http://schemas.openxmlformats.org/officeDocument/2006/relationships" r:id="rId3"/>
        </xdr:cNvPr>
        <xdr:cNvSpPr/>
      </xdr:nvSpPr>
      <xdr:spPr>
        <a:xfrm>
          <a:off x="7613197" y="0"/>
          <a:ext cx="468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HAI</a:t>
          </a:r>
        </a:p>
      </xdr:txBody>
    </xdr:sp>
    <xdr:clientData/>
  </xdr:twoCellAnchor>
  <xdr:twoCellAnchor>
    <xdr:from>
      <xdr:col>15</xdr:col>
      <xdr:colOff>2547258</xdr:colOff>
      <xdr:row>0</xdr:row>
      <xdr:rowOff>0</xdr:rowOff>
    </xdr:from>
    <xdr:to>
      <xdr:col>15</xdr:col>
      <xdr:colOff>3015258</xdr:colOff>
      <xdr:row>1</xdr:row>
      <xdr:rowOff>108075</xdr:rowOff>
    </xdr:to>
    <xdr:sp macro="" textlink="">
      <xdr:nvSpPr>
        <xdr:cNvPr id="6" name="Rounded Rectangle 5" descr="Button containing hyperlink to the Medication Safety Standard summary table">
          <a:hlinkClick xmlns:r="http://schemas.openxmlformats.org/officeDocument/2006/relationships" r:id="rId4"/>
        </xdr:cNvPr>
        <xdr:cNvSpPr/>
      </xdr:nvSpPr>
      <xdr:spPr>
        <a:xfrm>
          <a:off x="8128908" y="0"/>
          <a:ext cx="468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MS</a:t>
          </a:r>
        </a:p>
      </xdr:txBody>
    </xdr:sp>
    <xdr:clientData/>
  </xdr:twoCellAnchor>
  <xdr:twoCellAnchor>
    <xdr:from>
      <xdr:col>15</xdr:col>
      <xdr:colOff>3062969</xdr:colOff>
      <xdr:row>0</xdr:row>
      <xdr:rowOff>0</xdr:rowOff>
    </xdr:from>
    <xdr:to>
      <xdr:col>15</xdr:col>
      <xdr:colOff>3530969</xdr:colOff>
      <xdr:row>1</xdr:row>
      <xdr:rowOff>108075</xdr:rowOff>
    </xdr:to>
    <xdr:sp macro="" textlink="">
      <xdr:nvSpPr>
        <xdr:cNvPr id="7" name="Rounded Rectangle 6" descr="Button containing hyperlink to the Comprehensive Care Standard summary table">
          <a:hlinkClick xmlns:r="http://schemas.openxmlformats.org/officeDocument/2006/relationships" r:id="rId5"/>
        </xdr:cNvPr>
        <xdr:cNvSpPr/>
      </xdr:nvSpPr>
      <xdr:spPr>
        <a:xfrm>
          <a:off x="8644619" y="0"/>
          <a:ext cx="468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CC</a:t>
          </a:r>
        </a:p>
      </xdr:txBody>
    </xdr:sp>
    <xdr:clientData/>
  </xdr:twoCellAnchor>
  <xdr:twoCellAnchor>
    <xdr:from>
      <xdr:col>15</xdr:col>
      <xdr:colOff>3578680</xdr:colOff>
      <xdr:row>0</xdr:row>
      <xdr:rowOff>0</xdr:rowOff>
    </xdr:from>
    <xdr:to>
      <xdr:col>16</xdr:col>
      <xdr:colOff>141430</xdr:colOff>
      <xdr:row>1</xdr:row>
      <xdr:rowOff>108075</xdr:rowOff>
    </xdr:to>
    <xdr:sp macro="" textlink="">
      <xdr:nvSpPr>
        <xdr:cNvPr id="8" name="Rounded Rectangle 7" descr="Button containing hyperlink to the Communicating for Safety Standard summary table">
          <a:hlinkClick xmlns:r="http://schemas.openxmlformats.org/officeDocument/2006/relationships" r:id="rId6"/>
        </xdr:cNvPr>
        <xdr:cNvSpPr/>
      </xdr:nvSpPr>
      <xdr:spPr>
        <a:xfrm>
          <a:off x="916033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CS</a:t>
          </a:r>
        </a:p>
      </xdr:txBody>
    </xdr:sp>
    <xdr:clientData/>
  </xdr:twoCellAnchor>
  <xdr:twoCellAnchor>
    <xdr:from>
      <xdr:col>16</xdr:col>
      <xdr:colOff>189141</xdr:colOff>
      <xdr:row>0</xdr:row>
      <xdr:rowOff>0</xdr:rowOff>
    </xdr:from>
    <xdr:to>
      <xdr:col>17</xdr:col>
      <xdr:colOff>47541</xdr:colOff>
      <xdr:row>1</xdr:row>
      <xdr:rowOff>108075</xdr:rowOff>
    </xdr:to>
    <xdr:sp macro="" textlink="">
      <xdr:nvSpPr>
        <xdr:cNvPr id="9" name="Rounded Rectangle 8" descr="Button containing hyperlink to the Blood Management Standard summary table">
          <a:hlinkClick xmlns:r="http://schemas.openxmlformats.org/officeDocument/2006/relationships" r:id="rId7"/>
        </xdr:cNvPr>
        <xdr:cNvSpPr/>
      </xdr:nvSpPr>
      <xdr:spPr>
        <a:xfrm>
          <a:off x="9676041" y="0"/>
          <a:ext cx="468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BM</a:t>
          </a:r>
        </a:p>
      </xdr:txBody>
    </xdr:sp>
    <xdr:clientData/>
  </xdr:twoCellAnchor>
  <xdr:twoCellAnchor>
    <xdr:from>
      <xdr:col>17</xdr:col>
      <xdr:colOff>95250</xdr:colOff>
      <xdr:row>0</xdr:row>
      <xdr:rowOff>0</xdr:rowOff>
    </xdr:from>
    <xdr:to>
      <xdr:col>17</xdr:col>
      <xdr:colOff>563250</xdr:colOff>
      <xdr:row>1</xdr:row>
      <xdr:rowOff>108075</xdr:rowOff>
    </xdr:to>
    <xdr:sp macro="" textlink="">
      <xdr:nvSpPr>
        <xdr:cNvPr id="10" name="Rounded Rectangle 9" descr="Button containing hyperlink to the Recognising and Responding to Acute Deterioration Standard summary table">
          <a:hlinkClick xmlns:r="http://schemas.openxmlformats.org/officeDocument/2006/relationships" r:id="rId8"/>
        </xdr:cNvPr>
        <xdr:cNvSpPr/>
      </xdr:nvSpPr>
      <xdr:spPr>
        <a:xfrm>
          <a:off x="10191750" y="0"/>
          <a:ext cx="468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RR</a:t>
          </a:r>
        </a:p>
      </xdr:txBody>
    </xdr:sp>
    <xdr:clientData/>
  </xdr:twoCellAnchor>
  <xdr:twoCellAnchor>
    <xdr:from>
      <xdr:col>18</xdr:col>
      <xdr:colOff>0</xdr:colOff>
      <xdr:row>0</xdr:row>
      <xdr:rowOff>0</xdr:rowOff>
    </xdr:from>
    <xdr:to>
      <xdr:col>18</xdr:col>
      <xdr:colOff>533400</xdr:colOff>
      <xdr:row>1</xdr:row>
      <xdr:rowOff>108075</xdr:rowOff>
    </xdr:to>
    <xdr:sp macro="" textlink="">
      <xdr:nvSpPr>
        <xdr:cNvPr id="11" name="Rounded Rectangle 10" descr="Button containing hyperlink to the Recognising and Responding to Acute Deterioration Standard summary table">
          <a:hlinkClick xmlns:r="http://schemas.openxmlformats.org/officeDocument/2006/relationships" r:id="rId9"/>
        </xdr:cNvPr>
        <xdr:cNvSpPr/>
      </xdr:nvSpPr>
      <xdr:spPr>
        <a:xfrm>
          <a:off x="10706100" y="0"/>
          <a:ext cx="533400" cy="270000"/>
        </a:xfrm>
        <a:prstGeom prst="roundRect">
          <a:avLst/>
        </a:prstGeom>
        <a:solidFill>
          <a:schemeClr val="accent2"/>
        </a:solidFill>
        <a:ln>
          <a:solidFill>
            <a:srgbClr val="DA4726"/>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MPS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48041</xdr:colOff>
      <xdr:row>1</xdr:row>
      <xdr:rowOff>500400</xdr:rowOff>
    </xdr:to>
    <xdr:pic>
      <xdr:nvPicPr>
        <xdr:cNvPr id="2" name="Picture 1" descr="Icon for the Clinical Governace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95716"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 name="Rounded Rectangle 2" descr="Button containing hyperlink to the Overview of Progress worksheet">
          <a:hlinkClick xmlns:r="http://schemas.openxmlformats.org/officeDocument/2006/relationships" r:id="rId2"/>
        </xdr:cNvPr>
        <xdr:cNvSpPr/>
      </xdr:nvSpPr>
      <xdr:spPr>
        <a:xfrm>
          <a:off x="3209925" y="28575"/>
          <a:ext cx="684000" cy="54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4" name="Rounded Rectangle 3" descr="Button containing hyperlink to Action 1.1">
          <a:hlinkClick xmlns:r="http://schemas.openxmlformats.org/officeDocument/2006/relationships" r:id="rId3"/>
        </xdr:cNvPr>
        <xdr:cNvSpPr/>
      </xdr:nvSpPr>
      <xdr:spPr>
        <a:xfrm>
          <a:off x="393382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1.01</a:t>
          </a:r>
        </a:p>
      </xdr:txBody>
    </xdr:sp>
    <xdr:clientData/>
  </xdr:twoCellAnchor>
  <xdr:twoCellAnchor>
    <xdr:from>
      <xdr:col>3</xdr:col>
      <xdr:colOff>1222772</xdr:colOff>
      <xdr:row>0</xdr:row>
      <xdr:rowOff>0</xdr:rowOff>
    </xdr:from>
    <xdr:to>
      <xdr:col>3</xdr:col>
      <xdr:colOff>1636772</xdr:colOff>
      <xdr:row>1</xdr:row>
      <xdr:rowOff>108075</xdr:rowOff>
    </xdr:to>
    <xdr:sp macro="" textlink="">
      <xdr:nvSpPr>
        <xdr:cNvPr id="5" name="Rounded Rectangle 4" descr="Button containing hyperlink to Action 1.2">
          <a:hlinkClick xmlns:r="http://schemas.openxmlformats.org/officeDocument/2006/relationships" r:id="rId4"/>
        </xdr:cNvPr>
        <xdr:cNvSpPr/>
      </xdr:nvSpPr>
      <xdr:spPr>
        <a:xfrm>
          <a:off x="438507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1.02</a:t>
          </a:r>
        </a:p>
      </xdr:txBody>
    </xdr:sp>
    <xdr:clientData/>
  </xdr:twoCellAnchor>
  <xdr:twoCellAnchor>
    <xdr:from>
      <xdr:col>3</xdr:col>
      <xdr:colOff>1674019</xdr:colOff>
      <xdr:row>0</xdr:row>
      <xdr:rowOff>0</xdr:rowOff>
    </xdr:from>
    <xdr:to>
      <xdr:col>3</xdr:col>
      <xdr:colOff>2088019</xdr:colOff>
      <xdr:row>1</xdr:row>
      <xdr:rowOff>108075</xdr:rowOff>
    </xdr:to>
    <xdr:sp macro="" textlink="">
      <xdr:nvSpPr>
        <xdr:cNvPr id="6" name="Rounded Rectangle 5" descr="Button containing hyperlink to Action 1.3">
          <a:hlinkClick xmlns:r="http://schemas.openxmlformats.org/officeDocument/2006/relationships" r:id="rId5"/>
        </xdr:cNvPr>
        <xdr:cNvSpPr/>
      </xdr:nvSpPr>
      <xdr:spPr>
        <a:xfrm>
          <a:off x="483631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1.03</a:t>
          </a:r>
        </a:p>
      </xdr:txBody>
    </xdr:sp>
    <xdr:clientData/>
  </xdr:twoCellAnchor>
  <xdr:twoCellAnchor>
    <xdr:from>
      <xdr:col>3</xdr:col>
      <xdr:colOff>2125266</xdr:colOff>
      <xdr:row>0</xdr:row>
      <xdr:rowOff>0</xdr:rowOff>
    </xdr:from>
    <xdr:to>
      <xdr:col>3</xdr:col>
      <xdr:colOff>2539266</xdr:colOff>
      <xdr:row>1</xdr:row>
      <xdr:rowOff>108075</xdr:rowOff>
    </xdr:to>
    <xdr:sp macro="" textlink="">
      <xdr:nvSpPr>
        <xdr:cNvPr id="7" name="Rounded Rectangle 6" descr="Button containing hyperlink to Action 1.4">
          <a:hlinkClick xmlns:r="http://schemas.openxmlformats.org/officeDocument/2006/relationships" r:id="rId6"/>
        </xdr:cNvPr>
        <xdr:cNvSpPr/>
      </xdr:nvSpPr>
      <xdr:spPr>
        <a:xfrm>
          <a:off x="5287566"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1.04</a:t>
          </a:r>
        </a:p>
      </xdr:txBody>
    </xdr:sp>
    <xdr:clientData/>
  </xdr:twoCellAnchor>
  <xdr:twoCellAnchor>
    <xdr:from>
      <xdr:col>3</xdr:col>
      <xdr:colOff>4381501</xdr:colOff>
      <xdr:row>0</xdr:row>
      <xdr:rowOff>0</xdr:rowOff>
    </xdr:from>
    <xdr:to>
      <xdr:col>3</xdr:col>
      <xdr:colOff>4795501</xdr:colOff>
      <xdr:row>1</xdr:row>
      <xdr:rowOff>108075</xdr:rowOff>
    </xdr:to>
    <xdr:sp macro="" textlink="">
      <xdr:nvSpPr>
        <xdr:cNvPr id="8" name="Rounded Rectangle 7" descr="Button containing hyperlink to Action 1.9">
          <a:hlinkClick xmlns:r="http://schemas.openxmlformats.org/officeDocument/2006/relationships" r:id="rId7"/>
        </xdr:cNvPr>
        <xdr:cNvSpPr/>
      </xdr:nvSpPr>
      <xdr:spPr>
        <a:xfrm>
          <a:off x="754380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1.09</a:t>
          </a:r>
        </a:p>
      </xdr:txBody>
    </xdr:sp>
    <xdr:clientData/>
  </xdr:twoCellAnchor>
  <xdr:twoCellAnchor>
    <xdr:from>
      <xdr:col>3</xdr:col>
      <xdr:colOff>3930254</xdr:colOff>
      <xdr:row>0</xdr:row>
      <xdr:rowOff>0</xdr:rowOff>
    </xdr:from>
    <xdr:to>
      <xdr:col>3</xdr:col>
      <xdr:colOff>4344254</xdr:colOff>
      <xdr:row>1</xdr:row>
      <xdr:rowOff>108075</xdr:rowOff>
    </xdr:to>
    <xdr:sp macro="" textlink="">
      <xdr:nvSpPr>
        <xdr:cNvPr id="9" name="Rounded Rectangle 8" descr="Button containing hyperlink to Action 1.8">
          <a:hlinkClick xmlns:r="http://schemas.openxmlformats.org/officeDocument/2006/relationships" r:id="rId8"/>
        </xdr:cNvPr>
        <xdr:cNvSpPr/>
      </xdr:nvSpPr>
      <xdr:spPr>
        <a:xfrm>
          <a:off x="7092554"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1.08</a:t>
          </a:r>
        </a:p>
      </xdr:txBody>
    </xdr:sp>
    <xdr:clientData/>
  </xdr:twoCellAnchor>
  <xdr:twoCellAnchor>
    <xdr:from>
      <xdr:col>3</xdr:col>
      <xdr:colOff>3479007</xdr:colOff>
      <xdr:row>0</xdr:row>
      <xdr:rowOff>0</xdr:rowOff>
    </xdr:from>
    <xdr:to>
      <xdr:col>3</xdr:col>
      <xdr:colOff>3893007</xdr:colOff>
      <xdr:row>1</xdr:row>
      <xdr:rowOff>108075</xdr:rowOff>
    </xdr:to>
    <xdr:sp macro="" textlink="">
      <xdr:nvSpPr>
        <xdr:cNvPr id="10" name="Rounded Rectangle 9" descr="Button containing hyperlink to Action 1.7">
          <a:hlinkClick xmlns:r="http://schemas.openxmlformats.org/officeDocument/2006/relationships" r:id="rId9"/>
        </xdr:cNvPr>
        <xdr:cNvSpPr/>
      </xdr:nvSpPr>
      <xdr:spPr>
        <a:xfrm>
          <a:off x="6641307"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1.07</a:t>
          </a:r>
        </a:p>
      </xdr:txBody>
    </xdr:sp>
    <xdr:clientData/>
  </xdr:twoCellAnchor>
  <xdr:twoCellAnchor>
    <xdr:from>
      <xdr:col>3</xdr:col>
      <xdr:colOff>3027760</xdr:colOff>
      <xdr:row>0</xdr:row>
      <xdr:rowOff>0</xdr:rowOff>
    </xdr:from>
    <xdr:to>
      <xdr:col>3</xdr:col>
      <xdr:colOff>3441760</xdr:colOff>
      <xdr:row>1</xdr:row>
      <xdr:rowOff>108075</xdr:rowOff>
    </xdr:to>
    <xdr:sp macro="" textlink="">
      <xdr:nvSpPr>
        <xdr:cNvPr id="11" name="Rounded Rectangle 10" descr="Button containing hyperlink to Action 1.6">
          <a:hlinkClick xmlns:r="http://schemas.openxmlformats.org/officeDocument/2006/relationships" r:id="rId10"/>
        </xdr:cNvPr>
        <xdr:cNvSpPr/>
      </xdr:nvSpPr>
      <xdr:spPr>
        <a:xfrm>
          <a:off x="6190060"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1.06</a:t>
          </a:r>
        </a:p>
      </xdr:txBody>
    </xdr:sp>
    <xdr:clientData/>
  </xdr:twoCellAnchor>
  <xdr:twoCellAnchor>
    <xdr:from>
      <xdr:col>3</xdr:col>
      <xdr:colOff>2576513</xdr:colOff>
      <xdr:row>0</xdr:row>
      <xdr:rowOff>0</xdr:rowOff>
    </xdr:from>
    <xdr:to>
      <xdr:col>3</xdr:col>
      <xdr:colOff>2990513</xdr:colOff>
      <xdr:row>1</xdr:row>
      <xdr:rowOff>108075</xdr:rowOff>
    </xdr:to>
    <xdr:sp macro="" textlink="">
      <xdr:nvSpPr>
        <xdr:cNvPr id="12" name="Rounded Rectangle 11" descr="Button containing hyperlink to Action 1.5">
          <a:hlinkClick xmlns:r="http://schemas.openxmlformats.org/officeDocument/2006/relationships" r:id="rId11"/>
        </xdr:cNvPr>
        <xdr:cNvSpPr/>
      </xdr:nvSpPr>
      <xdr:spPr>
        <a:xfrm>
          <a:off x="5738813"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1.05</a:t>
          </a:r>
        </a:p>
      </xdr:txBody>
    </xdr:sp>
    <xdr:clientData/>
  </xdr:twoCellAnchor>
  <xdr:twoCellAnchor>
    <xdr:from>
      <xdr:col>3</xdr:col>
      <xdr:colOff>4832748</xdr:colOff>
      <xdr:row>0</xdr:row>
      <xdr:rowOff>0</xdr:rowOff>
    </xdr:from>
    <xdr:to>
      <xdr:col>3</xdr:col>
      <xdr:colOff>5246748</xdr:colOff>
      <xdr:row>1</xdr:row>
      <xdr:rowOff>108075</xdr:rowOff>
    </xdr:to>
    <xdr:sp macro="" textlink="">
      <xdr:nvSpPr>
        <xdr:cNvPr id="13" name="Rounded Rectangle 12" descr="Button containing hyperlink to Action 1.10">
          <a:hlinkClick xmlns:r="http://schemas.openxmlformats.org/officeDocument/2006/relationships" r:id="rId12"/>
        </xdr:cNvPr>
        <xdr:cNvSpPr/>
      </xdr:nvSpPr>
      <xdr:spPr>
        <a:xfrm>
          <a:off x="7995048"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1.10</a:t>
          </a:r>
        </a:p>
      </xdr:txBody>
    </xdr:sp>
    <xdr:clientData/>
  </xdr:twoCellAnchor>
  <xdr:twoCellAnchor>
    <xdr:from>
      <xdr:col>3</xdr:col>
      <xdr:colOff>5283995</xdr:colOff>
      <xdr:row>0</xdr:row>
      <xdr:rowOff>0</xdr:rowOff>
    </xdr:from>
    <xdr:to>
      <xdr:col>3</xdr:col>
      <xdr:colOff>5697995</xdr:colOff>
      <xdr:row>1</xdr:row>
      <xdr:rowOff>108075</xdr:rowOff>
    </xdr:to>
    <xdr:sp macro="" textlink="">
      <xdr:nvSpPr>
        <xdr:cNvPr id="14" name="Rounded Rectangle 13" descr="Button containing hyperlink to Action 1.11">
          <a:hlinkClick xmlns:r="http://schemas.openxmlformats.org/officeDocument/2006/relationships" r:id="rId13"/>
        </xdr:cNvPr>
        <xdr:cNvSpPr/>
      </xdr:nvSpPr>
      <xdr:spPr>
        <a:xfrm>
          <a:off x="844629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1.11</a:t>
          </a:r>
        </a:p>
      </xdr:txBody>
    </xdr:sp>
    <xdr:clientData/>
  </xdr:twoCellAnchor>
  <xdr:twoCellAnchor>
    <xdr:from>
      <xdr:col>3</xdr:col>
      <xdr:colOff>5735242</xdr:colOff>
      <xdr:row>0</xdr:row>
      <xdr:rowOff>0</xdr:rowOff>
    </xdr:from>
    <xdr:to>
      <xdr:col>3</xdr:col>
      <xdr:colOff>6149242</xdr:colOff>
      <xdr:row>1</xdr:row>
      <xdr:rowOff>108075</xdr:rowOff>
    </xdr:to>
    <xdr:sp macro="" textlink="">
      <xdr:nvSpPr>
        <xdr:cNvPr id="15" name="Rounded Rectangle 14" descr="Button containing hyperlink to Action 1.12">
          <a:hlinkClick xmlns:r="http://schemas.openxmlformats.org/officeDocument/2006/relationships" r:id="rId14"/>
        </xdr:cNvPr>
        <xdr:cNvSpPr/>
      </xdr:nvSpPr>
      <xdr:spPr>
        <a:xfrm>
          <a:off x="889754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1.12</a:t>
          </a:r>
        </a:p>
      </xdr:txBody>
    </xdr:sp>
    <xdr:clientData/>
  </xdr:twoCellAnchor>
  <xdr:twoCellAnchor>
    <xdr:from>
      <xdr:col>3</xdr:col>
      <xdr:colOff>6186489</xdr:colOff>
      <xdr:row>0</xdr:row>
      <xdr:rowOff>0</xdr:rowOff>
    </xdr:from>
    <xdr:to>
      <xdr:col>4</xdr:col>
      <xdr:colOff>218739</xdr:colOff>
      <xdr:row>1</xdr:row>
      <xdr:rowOff>108075</xdr:rowOff>
    </xdr:to>
    <xdr:sp macro="" textlink="">
      <xdr:nvSpPr>
        <xdr:cNvPr id="16" name="Rounded Rectangle 15" descr="Button containing hyperlink to Action 1.13">
          <a:hlinkClick xmlns:r="http://schemas.openxmlformats.org/officeDocument/2006/relationships" r:id="rId15"/>
        </xdr:cNvPr>
        <xdr:cNvSpPr/>
      </xdr:nvSpPr>
      <xdr:spPr>
        <a:xfrm>
          <a:off x="934878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1.13</a:t>
          </a:r>
        </a:p>
      </xdr:txBody>
    </xdr:sp>
    <xdr:clientData/>
  </xdr:twoCellAnchor>
  <xdr:twoCellAnchor>
    <xdr:from>
      <xdr:col>4</xdr:col>
      <xdr:colOff>255986</xdr:colOff>
      <xdr:row>0</xdr:row>
      <xdr:rowOff>0</xdr:rowOff>
    </xdr:from>
    <xdr:to>
      <xdr:col>5</xdr:col>
      <xdr:colOff>22286</xdr:colOff>
      <xdr:row>1</xdr:row>
      <xdr:rowOff>108075</xdr:rowOff>
    </xdr:to>
    <xdr:sp macro="" textlink="">
      <xdr:nvSpPr>
        <xdr:cNvPr id="17" name="Rounded Rectangle 16" descr="Button containing hyperlink to Action 1.14">
          <a:hlinkClick xmlns:r="http://schemas.openxmlformats.org/officeDocument/2006/relationships" r:id="rId16"/>
        </xdr:cNvPr>
        <xdr:cNvSpPr/>
      </xdr:nvSpPr>
      <xdr:spPr>
        <a:xfrm>
          <a:off x="9800036"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1.14</a:t>
          </a:r>
        </a:p>
      </xdr:txBody>
    </xdr:sp>
    <xdr:clientData/>
  </xdr:twoCellAnchor>
  <xdr:twoCellAnchor>
    <xdr:from>
      <xdr:col>5</xdr:col>
      <xdr:colOff>59533</xdr:colOff>
      <xdr:row>0</xdr:row>
      <xdr:rowOff>0</xdr:rowOff>
    </xdr:from>
    <xdr:to>
      <xdr:col>5</xdr:col>
      <xdr:colOff>473533</xdr:colOff>
      <xdr:row>1</xdr:row>
      <xdr:rowOff>108075</xdr:rowOff>
    </xdr:to>
    <xdr:sp macro="" textlink="">
      <xdr:nvSpPr>
        <xdr:cNvPr id="18" name="Rounded Rectangle 17" descr="Button containing hyperlink to Action 1.15">
          <a:hlinkClick xmlns:r="http://schemas.openxmlformats.org/officeDocument/2006/relationships" r:id="rId17"/>
        </xdr:cNvPr>
        <xdr:cNvSpPr/>
      </xdr:nvSpPr>
      <xdr:spPr>
        <a:xfrm>
          <a:off x="10251283"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1.15</a:t>
          </a:r>
        </a:p>
      </xdr:txBody>
    </xdr:sp>
    <xdr:clientData/>
  </xdr:twoCellAnchor>
  <xdr:twoCellAnchor>
    <xdr:from>
      <xdr:col>5</xdr:col>
      <xdr:colOff>510780</xdr:colOff>
      <xdr:row>0</xdr:row>
      <xdr:rowOff>0</xdr:rowOff>
    </xdr:from>
    <xdr:to>
      <xdr:col>5</xdr:col>
      <xdr:colOff>924780</xdr:colOff>
      <xdr:row>1</xdr:row>
      <xdr:rowOff>108075</xdr:rowOff>
    </xdr:to>
    <xdr:sp macro="" textlink="">
      <xdr:nvSpPr>
        <xdr:cNvPr id="19" name="Rounded Rectangle 18" descr="Button containing hyperlink to Action 1.16">
          <a:hlinkClick xmlns:r="http://schemas.openxmlformats.org/officeDocument/2006/relationships" r:id="rId18"/>
        </xdr:cNvPr>
        <xdr:cNvSpPr/>
      </xdr:nvSpPr>
      <xdr:spPr>
        <a:xfrm>
          <a:off x="10702530"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1.16</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20" name="Rounded Rectangle 19" descr="Button containing hyperlink to Action 1.18">
          <a:hlinkClick xmlns:r="http://schemas.openxmlformats.org/officeDocument/2006/relationships" r:id="rId19"/>
        </xdr:cNvPr>
        <xdr:cNvSpPr/>
      </xdr:nvSpPr>
      <xdr:spPr>
        <a:xfrm>
          <a:off x="3933825"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1.18</a:t>
          </a:r>
        </a:p>
      </xdr:txBody>
    </xdr:sp>
    <xdr:clientData/>
  </xdr:twoCellAnchor>
  <xdr:twoCellAnchor>
    <xdr:from>
      <xdr:col>3</xdr:col>
      <xdr:colOff>1222772</xdr:colOff>
      <xdr:row>1</xdr:row>
      <xdr:rowOff>165225</xdr:rowOff>
    </xdr:from>
    <xdr:to>
      <xdr:col>3</xdr:col>
      <xdr:colOff>1636772</xdr:colOff>
      <xdr:row>1</xdr:row>
      <xdr:rowOff>435225</xdr:rowOff>
    </xdr:to>
    <xdr:sp macro="" textlink="">
      <xdr:nvSpPr>
        <xdr:cNvPr id="21" name="Rounded Rectangle 20" descr="Button containing hyperlink to Action 1.19">
          <a:hlinkClick xmlns:r="http://schemas.openxmlformats.org/officeDocument/2006/relationships" r:id="rId20"/>
        </xdr:cNvPr>
        <xdr:cNvSpPr/>
      </xdr:nvSpPr>
      <xdr:spPr>
        <a:xfrm>
          <a:off x="438507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1.19</a:t>
          </a:r>
        </a:p>
      </xdr:txBody>
    </xdr:sp>
    <xdr:clientData/>
  </xdr:twoCellAnchor>
  <xdr:twoCellAnchor>
    <xdr:from>
      <xdr:col>3</xdr:col>
      <xdr:colOff>1674019</xdr:colOff>
      <xdr:row>1</xdr:row>
      <xdr:rowOff>165225</xdr:rowOff>
    </xdr:from>
    <xdr:to>
      <xdr:col>3</xdr:col>
      <xdr:colOff>2088019</xdr:colOff>
      <xdr:row>1</xdr:row>
      <xdr:rowOff>435225</xdr:rowOff>
    </xdr:to>
    <xdr:sp macro="" textlink="">
      <xdr:nvSpPr>
        <xdr:cNvPr id="22" name="Rounded Rectangle 21" descr="Button containing hyperlink to Action 1.20">
          <a:hlinkClick xmlns:r="http://schemas.openxmlformats.org/officeDocument/2006/relationships" r:id="rId21"/>
        </xdr:cNvPr>
        <xdr:cNvSpPr/>
      </xdr:nvSpPr>
      <xdr:spPr>
        <a:xfrm>
          <a:off x="483631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1.20</a:t>
          </a:r>
        </a:p>
      </xdr:txBody>
    </xdr:sp>
    <xdr:clientData/>
  </xdr:twoCellAnchor>
  <xdr:twoCellAnchor>
    <xdr:from>
      <xdr:col>3</xdr:col>
      <xdr:colOff>2125266</xdr:colOff>
      <xdr:row>1</xdr:row>
      <xdr:rowOff>165225</xdr:rowOff>
    </xdr:from>
    <xdr:to>
      <xdr:col>3</xdr:col>
      <xdr:colOff>2539266</xdr:colOff>
      <xdr:row>1</xdr:row>
      <xdr:rowOff>435225</xdr:rowOff>
    </xdr:to>
    <xdr:sp macro="" textlink="">
      <xdr:nvSpPr>
        <xdr:cNvPr id="23" name="Rounded Rectangle 22" descr="Button containing hyperlink to Action 1.21">
          <a:hlinkClick xmlns:r="http://schemas.openxmlformats.org/officeDocument/2006/relationships" r:id="rId22"/>
        </xdr:cNvPr>
        <xdr:cNvSpPr/>
      </xdr:nvSpPr>
      <xdr:spPr>
        <a:xfrm>
          <a:off x="5287566"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1.21</a:t>
          </a:r>
        </a:p>
      </xdr:txBody>
    </xdr:sp>
    <xdr:clientData/>
  </xdr:twoCellAnchor>
  <xdr:twoCellAnchor>
    <xdr:from>
      <xdr:col>3</xdr:col>
      <xdr:colOff>4381501</xdr:colOff>
      <xdr:row>1</xdr:row>
      <xdr:rowOff>165225</xdr:rowOff>
    </xdr:from>
    <xdr:to>
      <xdr:col>3</xdr:col>
      <xdr:colOff>4795501</xdr:colOff>
      <xdr:row>1</xdr:row>
      <xdr:rowOff>435225</xdr:rowOff>
    </xdr:to>
    <xdr:sp macro="" textlink="">
      <xdr:nvSpPr>
        <xdr:cNvPr id="24" name="Rounded Rectangle 23" descr="Button containing hyperlink to Action 1.26">
          <a:hlinkClick xmlns:r="http://schemas.openxmlformats.org/officeDocument/2006/relationships" r:id="rId23"/>
        </xdr:cNvPr>
        <xdr:cNvSpPr/>
      </xdr:nvSpPr>
      <xdr:spPr>
        <a:xfrm>
          <a:off x="7543801"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1.26</a:t>
          </a:r>
        </a:p>
      </xdr:txBody>
    </xdr:sp>
    <xdr:clientData/>
  </xdr:twoCellAnchor>
  <xdr:twoCellAnchor>
    <xdr:from>
      <xdr:col>3</xdr:col>
      <xdr:colOff>3930254</xdr:colOff>
      <xdr:row>1</xdr:row>
      <xdr:rowOff>165225</xdr:rowOff>
    </xdr:from>
    <xdr:to>
      <xdr:col>3</xdr:col>
      <xdr:colOff>4344254</xdr:colOff>
      <xdr:row>1</xdr:row>
      <xdr:rowOff>435225</xdr:rowOff>
    </xdr:to>
    <xdr:sp macro="" textlink="">
      <xdr:nvSpPr>
        <xdr:cNvPr id="25" name="Rounded Rectangle 24" descr="Button containing hyperlink to Action 1.25">
          <a:hlinkClick xmlns:r="http://schemas.openxmlformats.org/officeDocument/2006/relationships" r:id="rId24"/>
        </xdr:cNvPr>
        <xdr:cNvSpPr/>
      </xdr:nvSpPr>
      <xdr:spPr>
        <a:xfrm>
          <a:off x="7092554"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1.25</a:t>
          </a:r>
        </a:p>
      </xdr:txBody>
    </xdr:sp>
    <xdr:clientData/>
  </xdr:twoCellAnchor>
  <xdr:twoCellAnchor>
    <xdr:from>
      <xdr:col>3</xdr:col>
      <xdr:colOff>3479007</xdr:colOff>
      <xdr:row>1</xdr:row>
      <xdr:rowOff>165225</xdr:rowOff>
    </xdr:from>
    <xdr:to>
      <xdr:col>3</xdr:col>
      <xdr:colOff>3893007</xdr:colOff>
      <xdr:row>1</xdr:row>
      <xdr:rowOff>435225</xdr:rowOff>
    </xdr:to>
    <xdr:sp macro="" textlink="">
      <xdr:nvSpPr>
        <xdr:cNvPr id="26" name="Rounded Rectangle 25" descr="Button containing hyperlink to Action 1.24">
          <a:hlinkClick xmlns:r="http://schemas.openxmlformats.org/officeDocument/2006/relationships" r:id="rId25"/>
        </xdr:cNvPr>
        <xdr:cNvSpPr/>
      </xdr:nvSpPr>
      <xdr:spPr>
        <a:xfrm>
          <a:off x="6641307"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1.24</a:t>
          </a:r>
        </a:p>
      </xdr:txBody>
    </xdr:sp>
    <xdr:clientData/>
  </xdr:twoCellAnchor>
  <xdr:twoCellAnchor>
    <xdr:from>
      <xdr:col>3</xdr:col>
      <xdr:colOff>3027760</xdr:colOff>
      <xdr:row>1</xdr:row>
      <xdr:rowOff>165225</xdr:rowOff>
    </xdr:from>
    <xdr:to>
      <xdr:col>3</xdr:col>
      <xdr:colOff>3441760</xdr:colOff>
      <xdr:row>1</xdr:row>
      <xdr:rowOff>435225</xdr:rowOff>
    </xdr:to>
    <xdr:sp macro="" textlink="">
      <xdr:nvSpPr>
        <xdr:cNvPr id="27" name="Rounded Rectangle 26" descr="Button containing hyperlink to Action 1.23">
          <a:hlinkClick xmlns:r="http://schemas.openxmlformats.org/officeDocument/2006/relationships" r:id="rId26"/>
        </xdr:cNvPr>
        <xdr:cNvSpPr/>
      </xdr:nvSpPr>
      <xdr:spPr>
        <a:xfrm>
          <a:off x="6190060"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1.23</a:t>
          </a:r>
        </a:p>
      </xdr:txBody>
    </xdr:sp>
    <xdr:clientData/>
  </xdr:twoCellAnchor>
  <xdr:twoCellAnchor>
    <xdr:from>
      <xdr:col>3</xdr:col>
      <xdr:colOff>2576513</xdr:colOff>
      <xdr:row>1</xdr:row>
      <xdr:rowOff>165225</xdr:rowOff>
    </xdr:from>
    <xdr:to>
      <xdr:col>3</xdr:col>
      <xdr:colOff>2990513</xdr:colOff>
      <xdr:row>1</xdr:row>
      <xdr:rowOff>435225</xdr:rowOff>
    </xdr:to>
    <xdr:sp macro="" textlink="">
      <xdr:nvSpPr>
        <xdr:cNvPr id="28" name="Rounded Rectangle 27" descr="Button containing hyperlink to Action 1.22">
          <a:hlinkClick xmlns:r="http://schemas.openxmlformats.org/officeDocument/2006/relationships" r:id="rId27"/>
        </xdr:cNvPr>
        <xdr:cNvSpPr/>
      </xdr:nvSpPr>
      <xdr:spPr>
        <a:xfrm>
          <a:off x="5738813"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1.22</a:t>
          </a:r>
        </a:p>
      </xdr:txBody>
    </xdr:sp>
    <xdr:clientData/>
  </xdr:twoCellAnchor>
  <xdr:twoCellAnchor>
    <xdr:from>
      <xdr:col>3</xdr:col>
      <xdr:colOff>4832748</xdr:colOff>
      <xdr:row>1</xdr:row>
      <xdr:rowOff>165225</xdr:rowOff>
    </xdr:from>
    <xdr:to>
      <xdr:col>3</xdr:col>
      <xdr:colOff>5246748</xdr:colOff>
      <xdr:row>1</xdr:row>
      <xdr:rowOff>435225</xdr:rowOff>
    </xdr:to>
    <xdr:sp macro="" textlink="">
      <xdr:nvSpPr>
        <xdr:cNvPr id="29" name="Rounded Rectangle 28" descr="Button containing hyperlink to Action 1.27">
          <a:hlinkClick xmlns:r="http://schemas.openxmlformats.org/officeDocument/2006/relationships" r:id="rId28"/>
        </xdr:cNvPr>
        <xdr:cNvSpPr/>
      </xdr:nvSpPr>
      <xdr:spPr>
        <a:xfrm>
          <a:off x="7995048"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1.27</a:t>
          </a:r>
        </a:p>
      </xdr:txBody>
    </xdr:sp>
    <xdr:clientData/>
  </xdr:twoCellAnchor>
  <xdr:twoCellAnchor>
    <xdr:from>
      <xdr:col>3</xdr:col>
      <xdr:colOff>5283995</xdr:colOff>
      <xdr:row>1</xdr:row>
      <xdr:rowOff>165225</xdr:rowOff>
    </xdr:from>
    <xdr:to>
      <xdr:col>3</xdr:col>
      <xdr:colOff>5697995</xdr:colOff>
      <xdr:row>1</xdr:row>
      <xdr:rowOff>435225</xdr:rowOff>
    </xdr:to>
    <xdr:sp macro="" textlink="">
      <xdr:nvSpPr>
        <xdr:cNvPr id="30" name="Rounded Rectangle 29" descr="Button containing hyperlink to Action 1.28">
          <a:hlinkClick xmlns:r="http://schemas.openxmlformats.org/officeDocument/2006/relationships" r:id="rId29"/>
        </xdr:cNvPr>
        <xdr:cNvSpPr/>
      </xdr:nvSpPr>
      <xdr:spPr>
        <a:xfrm>
          <a:off x="8446295"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1.28</a:t>
          </a:r>
        </a:p>
      </xdr:txBody>
    </xdr:sp>
    <xdr:clientData/>
  </xdr:twoCellAnchor>
  <xdr:twoCellAnchor>
    <xdr:from>
      <xdr:col>3</xdr:col>
      <xdr:colOff>5735242</xdr:colOff>
      <xdr:row>1</xdr:row>
      <xdr:rowOff>165225</xdr:rowOff>
    </xdr:from>
    <xdr:to>
      <xdr:col>3</xdr:col>
      <xdr:colOff>6149242</xdr:colOff>
      <xdr:row>1</xdr:row>
      <xdr:rowOff>435225</xdr:rowOff>
    </xdr:to>
    <xdr:sp macro="" textlink="">
      <xdr:nvSpPr>
        <xdr:cNvPr id="31" name="Rounded Rectangle 30" descr="Button containing hyperlink to Action 1.29">
          <a:hlinkClick xmlns:r="http://schemas.openxmlformats.org/officeDocument/2006/relationships" r:id="rId30"/>
        </xdr:cNvPr>
        <xdr:cNvSpPr/>
      </xdr:nvSpPr>
      <xdr:spPr>
        <a:xfrm>
          <a:off x="889754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1.29</a:t>
          </a:r>
        </a:p>
      </xdr:txBody>
    </xdr:sp>
    <xdr:clientData/>
  </xdr:twoCellAnchor>
  <xdr:twoCellAnchor>
    <xdr:from>
      <xdr:col>3</xdr:col>
      <xdr:colOff>6186489</xdr:colOff>
      <xdr:row>1</xdr:row>
      <xdr:rowOff>165225</xdr:rowOff>
    </xdr:from>
    <xdr:to>
      <xdr:col>4</xdr:col>
      <xdr:colOff>218739</xdr:colOff>
      <xdr:row>1</xdr:row>
      <xdr:rowOff>435225</xdr:rowOff>
    </xdr:to>
    <xdr:sp macro="" textlink="">
      <xdr:nvSpPr>
        <xdr:cNvPr id="32" name="Rounded Rectangle 31" descr="Button containing hyperlink to Action 1.30">
          <a:hlinkClick xmlns:r="http://schemas.openxmlformats.org/officeDocument/2006/relationships" r:id="rId31"/>
        </xdr:cNvPr>
        <xdr:cNvSpPr/>
      </xdr:nvSpPr>
      <xdr:spPr>
        <a:xfrm>
          <a:off x="934878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1.30</a:t>
          </a:r>
        </a:p>
      </xdr:txBody>
    </xdr:sp>
    <xdr:clientData/>
  </xdr:twoCellAnchor>
  <xdr:twoCellAnchor>
    <xdr:from>
      <xdr:col>4</xdr:col>
      <xdr:colOff>255986</xdr:colOff>
      <xdr:row>1</xdr:row>
      <xdr:rowOff>165225</xdr:rowOff>
    </xdr:from>
    <xdr:to>
      <xdr:col>5</xdr:col>
      <xdr:colOff>22286</xdr:colOff>
      <xdr:row>1</xdr:row>
      <xdr:rowOff>435225</xdr:rowOff>
    </xdr:to>
    <xdr:sp macro="" textlink="">
      <xdr:nvSpPr>
        <xdr:cNvPr id="33" name="Rounded Rectangle 32" descr="Button containing hyperlink to Action 1.31">
          <a:hlinkClick xmlns:r="http://schemas.openxmlformats.org/officeDocument/2006/relationships" r:id="rId32"/>
        </xdr:cNvPr>
        <xdr:cNvSpPr/>
      </xdr:nvSpPr>
      <xdr:spPr>
        <a:xfrm>
          <a:off x="9800036"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1.31</a:t>
          </a:r>
        </a:p>
      </xdr:txBody>
    </xdr:sp>
    <xdr:clientData/>
  </xdr:twoCellAnchor>
  <xdr:twoCellAnchor>
    <xdr:from>
      <xdr:col>5</xdr:col>
      <xdr:colOff>59533</xdr:colOff>
      <xdr:row>1</xdr:row>
      <xdr:rowOff>165225</xdr:rowOff>
    </xdr:from>
    <xdr:to>
      <xdr:col>5</xdr:col>
      <xdr:colOff>473533</xdr:colOff>
      <xdr:row>1</xdr:row>
      <xdr:rowOff>435225</xdr:rowOff>
    </xdr:to>
    <xdr:sp macro="" textlink="">
      <xdr:nvSpPr>
        <xdr:cNvPr id="34" name="Rounded Rectangle 33" descr="Button containing hyperlink to Action 1.32">
          <a:hlinkClick xmlns:r="http://schemas.openxmlformats.org/officeDocument/2006/relationships" r:id="rId33"/>
        </xdr:cNvPr>
        <xdr:cNvSpPr/>
      </xdr:nvSpPr>
      <xdr:spPr>
        <a:xfrm>
          <a:off x="10251283"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1.32</a:t>
          </a:r>
        </a:p>
      </xdr:txBody>
    </xdr:sp>
    <xdr:clientData/>
  </xdr:twoCellAnchor>
  <xdr:twoCellAnchor>
    <xdr:from>
      <xdr:col>5</xdr:col>
      <xdr:colOff>510780</xdr:colOff>
      <xdr:row>1</xdr:row>
      <xdr:rowOff>165225</xdr:rowOff>
    </xdr:from>
    <xdr:to>
      <xdr:col>5</xdr:col>
      <xdr:colOff>924780</xdr:colOff>
      <xdr:row>1</xdr:row>
      <xdr:rowOff>435225</xdr:rowOff>
    </xdr:to>
    <xdr:sp macro="" textlink="">
      <xdr:nvSpPr>
        <xdr:cNvPr id="35" name="Rounded Rectangle 34" descr="Button containing hyperlink to Action 1.33">
          <a:hlinkClick xmlns:r="http://schemas.openxmlformats.org/officeDocument/2006/relationships" r:id="rId34"/>
        </xdr:cNvPr>
        <xdr:cNvSpPr/>
      </xdr:nvSpPr>
      <xdr:spPr>
        <a:xfrm>
          <a:off x="10702530"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1.33</a:t>
          </a:r>
        </a:p>
      </xdr:txBody>
    </xdr:sp>
    <xdr:clientData/>
  </xdr:twoCellAnchor>
  <xdr:twoCellAnchor>
    <xdr:from>
      <xdr:col>5</xdr:col>
      <xdr:colOff>962025</xdr:colOff>
      <xdr:row>0</xdr:row>
      <xdr:rowOff>0</xdr:rowOff>
    </xdr:from>
    <xdr:to>
      <xdr:col>6</xdr:col>
      <xdr:colOff>128250</xdr:colOff>
      <xdr:row>1</xdr:row>
      <xdr:rowOff>108075</xdr:rowOff>
    </xdr:to>
    <xdr:sp macro="" textlink="">
      <xdr:nvSpPr>
        <xdr:cNvPr id="36" name="Rounded Rectangle 35" descr="Button containing hyperlink to Action 1.17">
          <a:hlinkClick xmlns:r="http://schemas.openxmlformats.org/officeDocument/2006/relationships" r:id="rId35"/>
        </xdr:cNvPr>
        <xdr:cNvSpPr/>
      </xdr:nvSpPr>
      <xdr:spPr>
        <a:xfrm>
          <a:off x="1115377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1.17</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Partnering with Consumers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3" name="Rounded Rectangle 32" descr="Button containing hyperlink to the Overview of Progress worksheet">
          <a:hlinkClick xmlns:r="http://schemas.openxmlformats.org/officeDocument/2006/relationships" r:id="rId2"/>
        </xdr:cNvPr>
        <xdr:cNvSpPr/>
      </xdr:nvSpPr>
      <xdr:spPr>
        <a:xfrm>
          <a:off x="5924550" y="28575"/>
          <a:ext cx="684000" cy="54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chemeClr val="bg1"/>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4" name="Rounded Rectangle 33" descr="Button containing hyperlink to Action 2.1">
          <a:hlinkClick xmlns:r="http://schemas.openxmlformats.org/officeDocument/2006/relationships" r:id="rId3"/>
        </xdr:cNvPr>
        <xdr:cNvSpPr/>
      </xdr:nvSpPr>
      <xdr:spPr>
        <a:xfrm>
          <a:off x="66484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5" name="Rounded Rectangle 34" descr="Button containing hyperlink to Action 2.2">
          <a:hlinkClick xmlns:r="http://schemas.openxmlformats.org/officeDocument/2006/relationships" r:id="rId4"/>
        </xdr:cNvPr>
        <xdr:cNvSpPr/>
      </xdr:nvSpPr>
      <xdr:spPr>
        <a:xfrm>
          <a:off x="71005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6" name="Rounded Rectangle 35" descr="Button containing hyperlink to Action 2.3">
          <a:hlinkClick xmlns:r="http://schemas.openxmlformats.org/officeDocument/2006/relationships" r:id="rId5"/>
        </xdr:cNvPr>
        <xdr:cNvSpPr/>
      </xdr:nvSpPr>
      <xdr:spPr>
        <a:xfrm>
          <a:off x="755269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7" name="Rounded Rectangle 36" descr="Button containing hyperlink to Action 2.4">
          <a:hlinkClick xmlns:r="http://schemas.openxmlformats.org/officeDocument/2006/relationships" r:id="rId6"/>
        </xdr:cNvPr>
        <xdr:cNvSpPr/>
      </xdr:nvSpPr>
      <xdr:spPr>
        <a:xfrm>
          <a:off x="800481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2.04</a:t>
          </a:r>
        </a:p>
      </xdr:txBody>
    </xdr:sp>
    <xdr:clientData/>
  </xdr:twoCellAnchor>
  <xdr:twoCellAnchor>
    <xdr:from>
      <xdr:col>3</xdr:col>
      <xdr:colOff>3484245</xdr:colOff>
      <xdr:row>0</xdr:row>
      <xdr:rowOff>0</xdr:rowOff>
    </xdr:from>
    <xdr:to>
      <xdr:col>3</xdr:col>
      <xdr:colOff>3898245</xdr:colOff>
      <xdr:row>1</xdr:row>
      <xdr:rowOff>108075</xdr:rowOff>
    </xdr:to>
    <xdr:sp macro="" textlink="">
      <xdr:nvSpPr>
        <xdr:cNvPr id="38" name="Rounded Rectangle 37" descr="Button containing hyperlink to Action 2.7">
          <a:hlinkClick xmlns:r="http://schemas.openxmlformats.org/officeDocument/2006/relationships" r:id="rId7"/>
        </xdr:cNvPr>
        <xdr:cNvSpPr/>
      </xdr:nvSpPr>
      <xdr:spPr>
        <a:xfrm>
          <a:off x="93611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2.07</a:t>
          </a:r>
        </a:p>
      </xdr:txBody>
    </xdr:sp>
    <xdr:clientData/>
  </xdr:twoCellAnchor>
  <xdr:twoCellAnchor>
    <xdr:from>
      <xdr:col>3</xdr:col>
      <xdr:colOff>3032125</xdr:colOff>
      <xdr:row>0</xdr:row>
      <xdr:rowOff>0</xdr:rowOff>
    </xdr:from>
    <xdr:to>
      <xdr:col>3</xdr:col>
      <xdr:colOff>3446125</xdr:colOff>
      <xdr:row>1</xdr:row>
      <xdr:rowOff>108075</xdr:rowOff>
    </xdr:to>
    <xdr:sp macro="" textlink="">
      <xdr:nvSpPr>
        <xdr:cNvPr id="39" name="Rounded Rectangle 38" descr="Button containing hyperlink to Action 2.6">
          <a:hlinkClick xmlns:r="http://schemas.openxmlformats.org/officeDocument/2006/relationships" r:id="rId8"/>
        </xdr:cNvPr>
        <xdr:cNvSpPr/>
      </xdr:nvSpPr>
      <xdr:spPr>
        <a:xfrm>
          <a:off x="89090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2.06</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0" name="Rounded Rectangle 39" descr="Button containing hyperlink to Action 2.5">
          <a:hlinkClick xmlns:r="http://schemas.openxmlformats.org/officeDocument/2006/relationships" r:id="rId9"/>
        </xdr:cNvPr>
        <xdr:cNvSpPr/>
      </xdr:nvSpPr>
      <xdr:spPr>
        <a:xfrm>
          <a:off x="845693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1" name="Rounded Rectangle 40" descr="Button containing hyperlink to Action 2.8">
          <a:hlinkClick xmlns:r="http://schemas.openxmlformats.org/officeDocument/2006/relationships" r:id="rId10"/>
        </xdr:cNvPr>
        <xdr:cNvSpPr/>
      </xdr:nvSpPr>
      <xdr:spPr>
        <a:xfrm>
          <a:off x="66484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2.08</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2" name="Rounded Rectangle 41" descr="Button containing hyperlink to Action 2.9">
          <a:hlinkClick xmlns:r="http://schemas.openxmlformats.org/officeDocument/2006/relationships" r:id="rId11"/>
        </xdr:cNvPr>
        <xdr:cNvSpPr/>
      </xdr:nvSpPr>
      <xdr:spPr>
        <a:xfrm>
          <a:off x="710057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2.09</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3" name="Rounded Rectangle 42" descr="Button containing hyperlink to Action 2.10">
          <a:hlinkClick xmlns:r="http://schemas.openxmlformats.org/officeDocument/2006/relationships" r:id="rId12"/>
        </xdr:cNvPr>
        <xdr:cNvSpPr/>
      </xdr:nvSpPr>
      <xdr:spPr>
        <a:xfrm>
          <a:off x="755269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2.10</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44" name="Rounded Rectangle 43" descr="Button containing hyperlink to Action 2.11">
          <a:hlinkClick xmlns:r="http://schemas.openxmlformats.org/officeDocument/2006/relationships" r:id="rId13"/>
        </xdr:cNvPr>
        <xdr:cNvSpPr/>
      </xdr:nvSpPr>
      <xdr:spPr>
        <a:xfrm>
          <a:off x="800481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2.11</a:t>
          </a:r>
        </a:p>
      </xdr:txBody>
    </xdr:sp>
    <xdr:clientData/>
  </xdr:twoCellAnchor>
  <xdr:twoCellAnchor>
    <xdr:from>
      <xdr:col>3</xdr:col>
      <xdr:colOff>3484245</xdr:colOff>
      <xdr:row>1</xdr:row>
      <xdr:rowOff>165225</xdr:rowOff>
    </xdr:from>
    <xdr:to>
      <xdr:col>3</xdr:col>
      <xdr:colOff>3898245</xdr:colOff>
      <xdr:row>1</xdr:row>
      <xdr:rowOff>435225</xdr:rowOff>
    </xdr:to>
    <xdr:sp macro="" textlink="">
      <xdr:nvSpPr>
        <xdr:cNvPr id="45" name="Rounded Rectangle 44" descr="Button containing hyperlink to Action 2.14">
          <a:hlinkClick xmlns:r="http://schemas.openxmlformats.org/officeDocument/2006/relationships" r:id="rId14"/>
        </xdr:cNvPr>
        <xdr:cNvSpPr/>
      </xdr:nvSpPr>
      <xdr:spPr>
        <a:xfrm>
          <a:off x="936117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2.14</a:t>
          </a:r>
        </a:p>
      </xdr:txBody>
    </xdr:sp>
    <xdr:clientData/>
  </xdr:twoCellAnchor>
  <xdr:twoCellAnchor>
    <xdr:from>
      <xdr:col>3</xdr:col>
      <xdr:colOff>3032125</xdr:colOff>
      <xdr:row>1</xdr:row>
      <xdr:rowOff>165225</xdr:rowOff>
    </xdr:from>
    <xdr:to>
      <xdr:col>3</xdr:col>
      <xdr:colOff>3446125</xdr:colOff>
      <xdr:row>1</xdr:row>
      <xdr:rowOff>435225</xdr:rowOff>
    </xdr:to>
    <xdr:sp macro="" textlink="">
      <xdr:nvSpPr>
        <xdr:cNvPr id="46" name="Rounded Rectangle 45" descr="Button containing hyperlink to Action 2.13">
          <a:hlinkClick xmlns:r="http://schemas.openxmlformats.org/officeDocument/2006/relationships" r:id="rId15"/>
        </xdr:cNvPr>
        <xdr:cNvSpPr/>
      </xdr:nvSpPr>
      <xdr:spPr>
        <a:xfrm>
          <a:off x="89090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2.13</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47" name="Rounded Rectangle 46" descr="Button containing hyperlink to Action 2.12">
          <a:hlinkClick xmlns:r="http://schemas.openxmlformats.org/officeDocument/2006/relationships" r:id="rId16"/>
        </xdr:cNvPr>
        <xdr:cNvSpPr/>
      </xdr:nvSpPr>
      <xdr:spPr>
        <a:xfrm>
          <a:off x="845693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Preventing and Controlling Healthcare-Associated Infection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editAs="absolute">
    <xdr:from>
      <xdr:col>3</xdr:col>
      <xdr:colOff>4476750</xdr:colOff>
      <xdr:row>0</xdr:row>
      <xdr:rowOff>28575</xdr:rowOff>
    </xdr:from>
    <xdr:to>
      <xdr:col>3</xdr:col>
      <xdr:colOff>5160750</xdr:colOff>
      <xdr:row>1</xdr:row>
      <xdr:rowOff>406650</xdr:rowOff>
    </xdr:to>
    <xdr:sp macro="" textlink="">
      <xdr:nvSpPr>
        <xdr:cNvPr id="20" name="Rounded Rectangle 19" descr="Button containing hyperlink to the Overview of Progress worksheet">
          <a:hlinkClick xmlns:r="http://schemas.openxmlformats.org/officeDocument/2006/relationships" r:id="rId2"/>
        </xdr:cNvPr>
        <xdr:cNvSpPr/>
      </xdr:nvSpPr>
      <xdr:spPr>
        <a:xfrm>
          <a:off x="10353675" y="28575"/>
          <a:ext cx="684000" cy="54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editAs="absolute">
    <xdr:from>
      <xdr:col>3</xdr:col>
      <xdr:colOff>5200650</xdr:colOff>
      <xdr:row>0</xdr:row>
      <xdr:rowOff>0</xdr:rowOff>
    </xdr:from>
    <xdr:to>
      <xdr:col>3</xdr:col>
      <xdr:colOff>5614650</xdr:colOff>
      <xdr:row>1</xdr:row>
      <xdr:rowOff>108075</xdr:rowOff>
    </xdr:to>
    <xdr:sp macro="" textlink="">
      <xdr:nvSpPr>
        <xdr:cNvPr id="21" name="Rounded Rectangle 20" descr="Button containing hyperlink to Action 3.1">
          <a:hlinkClick xmlns:r="http://schemas.openxmlformats.org/officeDocument/2006/relationships" r:id="rId3"/>
        </xdr:cNvPr>
        <xdr:cNvSpPr/>
      </xdr:nvSpPr>
      <xdr:spPr>
        <a:xfrm>
          <a:off x="1107757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3.01</a:t>
          </a:r>
        </a:p>
      </xdr:txBody>
    </xdr:sp>
    <xdr:clientData/>
  </xdr:twoCellAnchor>
  <xdr:twoCellAnchor editAs="absolute">
    <xdr:from>
      <xdr:col>3</xdr:col>
      <xdr:colOff>5652770</xdr:colOff>
      <xdr:row>0</xdr:row>
      <xdr:rowOff>0</xdr:rowOff>
    </xdr:from>
    <xdr:to>
      <xdr:col>3</xdr:col>
      <xdr:colOff>6066770</xdr:colOff>
      <xdr:row>1</xdr:row>
      <xdr:rowOff>108075</xdr:rowOff>
    </xdr:to>
    <xdr:sp macro="" textlink="">
      <xdr:nvSpPr>
        <xdr:cNvPr id="22" name="Rounded Rectangle 21" descr="Button containing hyperlink to Action 3.2">
          <a:hlinkClick xmlns:r="http://schemas.openxmlformats.org/officeDocument/2006/relationships" r:id="rId4"/>
        </xdr:cNvPr>
        <xdr:cNvSpPr/>
      </xdr:nvSpPr>
      <xdr:spPr>
        <a:xfrm>
          <a:off x="1152969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3.02</a:t>
          </a:r>
        </a:p>
      </xdr:txBody>
    </xdr:sp>
    <xdr:clientData/>
  </xdr:twoCellAnchor>
  <xdr:twoCellAnchor editAs="absolute">
    <xdr:from>
      <xdr:col>3</xdr:col>
      <xdr:colOff>6104890</xdr:colOff>
      <xdr:row>0</xdr:row>
      <xdr:rowOff>0</xdr:rowOff>
    </xdr:from>
    <xdr:to>
      <xdr:col>4</xdr:col>
      <xdr:colOff>137140</xdr:colOff>
      <xdr:row>1</xdr:row>
      <xdr:rowOff>108075</xdr:rowOff>
    </xdr:to>
    <xdr:sp macro="" textlink="">
      <xdr:nvSpPr>
        <xdr:cNvPr id="23" name="Rounded Rectangle 22" descr="Button containing hyperlink to Action 3.3">
          <a:hlinkClick xmlns:r="http://schemas.openxmlformats.org/officeDocument/2006/relationships" r:id="rId5"/>
        </xdr:cNvPr>
        <xdr:cNvSpPr/>
      </xdr:nvSpPr>
      <xdr:spPr>
        <a:xfrm>
          <a:off x="1198181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3.03</a:t>
          </a:r>
        </a:p>
      </xdr:txBody>
    </xdr:sp>
    <xdr:clientData/>
  </xdr:twoCellAnchor>
  <xdr:twoCellAnchor editAs="absolute">
    <xdr:from>
      <xdr:col>4</xdr:col>
      <xdr:colOff>175260</xdr:colOff>
      <xdr:row>0</xdr:row>
      <xdr:rowOff>0</xdr:rowOff>
    </xdr:from>
    <xdr:to>
      <xdr:col>4</xdr:col>
      <xdr:colOff>589260</xdr:colOff>
      <xdr:row>1</xdr:row>
      <xdr:rowOff>108075</xdr:rowOff>
    </xdr:to>
    <xdr:sp macro="" textlink="">
      <xdr:nvSpPr>
        <xdr:cNvPr id="24" name="Rounded Rectangle 23" descr="Button containing hyperlink to Action 3.4">
          <a:hlinkClick xmlns:r="http://schemas.openxmlformats.org/officeDocument/2006/relationships" r:id="rId6"/>
        </xdr:cNvPr>
        <xdr:cNvSpPr/>
      </xdr:nvSpPr>
      <xdr:spPr>
        <a:xfrm>
          <a:off x="1243393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3.04</a:t>
          </a:r>
        </a:p>
      </xdr:txBody>
    </xdr:sp>
    <xdr:clientData/>
  </xdr:twoCellAnchor>
  <xdr:twoCellAnchor editAs="absolute">
    <xdr:from>
      <xdr:col>6</xdr:col>
      <xdr:colOff>88265</xdr:colOff>
      <xdr:row>0</xdr:row>
      <xdr:rowOff>0</xdr:rowOff>
    </xdr:from>
    <xdr:to>
      <xdr:col>6</xdr:col>
      <xdr:colOff>502265</xdr:colOff>
      <xdr:row>1</xdr:row>
      <xdr:rowOff>108075</xdr:rowOff>
    </xdr:to>
    <xdr:sp macro="" textlink="">
      <xdr:nvSpPr>
        <xdr:cNvPr id="25" name="Rounded Rectangle 24" descr="Button containing hyperlink to Action 3.8">
          <a:hlinkClick xmlns:r="http://schemas.openxmlformats.org/officeDocument/2006/relationships" r:id="rId7"/>
        </xdr:cNvPr>
        <xdr:cNvSpPr/>
      </xdr:nvSpPr>
      <xdr:spPr>
        <a:xfrm>
          <a:off x="1424241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3.08</a:t>
          </a:r>
        </a:p>
      </xdr:txBody>
    </xdr:sp>
    <xdr:clientData/>
  </xdr:twoCellAnchor>
  <xdr:twoCellAnchor editAs="absolute">
    <xdr:from>
      <xdr:col>5</xdr:col>
      <xdr:colOff>883920</xdr:colOff>
      <xdr:row>0</xdr:row>
      <xdr:rowOff>0</xdr:rowOff>
    </xdr:from>
    <xdr:to>
      <xdr:col>6</xdr:col>
      <xdr:colOff>50145</xdr:colOff>
      <xdr:row>1</xdr:row>
      <xdr:rowOff>108075</xdr:rowOff>
    </xdr:to>
    <xdr:sp macro="" textlink="">
      <xdr:nvSpPr>
        <xdr:cNvPr id="26" name="Rounded Rectangle 25" descr="Button containing hyperlink to Action 3.7">
          <a:hlinkClick xmlns:r="http://schemas.openxmlformats.org/officeDocument/2006/relationships" r:id="rId8"/>
        </xdr:cNvPr>
        <xdr:cNvSpPr/>
      </xdr:nvSpPr>
      <xdr:spPr>
        <a:xfrm>
          <a:off x="1379029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3.07</a:t>
          </a:r>
        </a:p>
      </xdr:txBody>
    </xdr:sp>
    <xdr:clientData/>
  </xdr:twoCellAnchor>
  <xdr:twoCellAnchor editAs="absolute">
    <xdr:from>
      <xdr:col>5</xdr:col>
      <xdr:colOff>431800</xdr:colOff>
      <xdr:row>0</xdr:row>
      <xdr:rowOff>0</xdr:rowOff>
    </xdr:from>
    <xdr:to>
      <xdr:col>5</xdr:col>
      <xdr:colOff>845800</xdr:colOff>
      <xdr:row>1</xdr:row>
      <xdr:rowOff>108075</xdr:rowOff>
    </xdr:to>
    <xdr:sp macro="" textlink="">
      <xdr:nvSpPr>
        <xdr:cNvPr id="27" name="Rounded Rectangle 26" descr="Button containing hyperlink to Action 3.6">
          <a:hlinkClick xmlns:r="http://schemas.openxmlformats.org/officeDocument/2006/relationships" r:id="rId9"/>
        </xdr:cNvPr>
        <xdr:cNvSpPr/>
      </xdr:nvSpPr>
      <xdr:spPr>
        <a:xfrm>
          <a:off x="1333817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3.06</a:t>
          </a:r>
        </a:p>
      </xdr:txBody>
    </xdr:sp>
    <xdr:clientData/>
  </xdr:twoCellAnchor>
  <xdr:twoCellAnchor editAs="absolute">
    <xdr:from>
      <xdr:col>4</xdr:col>
      <xdr:colOff>627380</xdr:colOff>
      <xdr:row>0</xdr:row>
      <xdr:rowOff>0</xdr:rowOff>
    </xdr:from>
    <xdr:to>
      <xdr:col>5</xdr:col>
      <xdr:colOff>393680</xdr:colOff>
      <xdr:row>1</xdr:row>
      <xdr:rowOff>108075</xdr:rowOff>
    </xdr:to>
    <xdr:sp macro="" textlink="">
      <xdr:nvSpPr>
        <xdr:cNvPr id="28" name="Rounded Rectangle 27" descr="Button containing hyperlink to Action 3.5">
          <a:hlinkClick xmlns:r="http://schemas.openxmlformats.org/officeDocument/2006/relationships" r:id="rId10"/>
        </xdr:cNvPr>
        <xdr:cNvSpPr/>
      </xdr:nvSpPr>
      <xdr:spPr>
        <a:xfrm>
          <a:off x="1288605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3.05</a:t>
          </a:r>
        </a:p>
      </xdr:txBody>
    </xdr:sp>
    <xdr:clientData/>
  </xdr:twoCellAnchor>
  <xdr:twoCellAnchor editAs="absolute">
    <xdr:from>
      <xdr:col>3</xdr:col>
      <xdr:colOff>5200015</xdr:colOff>
      <xdr:row>1</xdr:row>
      <xdr:rowOff>165225</xdr:rowOff>
    </xdr:from>
    <xdr:to>
      <xdr:col>3</xdr:col>
      <xdr:colOff>5614015</xdr:colOff>
      <xdr:row>1</xdr:row>
      <xdr:rowOff>435225</xdr:rowOff>
    </xdr:to>
    <xdr:sp macro="" textlink="">
      <xdr:nvSpPr>
        <xdr:cNvPr id="31" name="Rounded Rectangle 30" descr="Button containing hyperlink to Action 3.11">
          <a:hlinkClick xmlns:r="http://schemas.openxmlformats.org/officeDocument/2006/relationships" r:id="rId11"/>
        </xdr:cNvPr>
        <xdr:cNvSpPr/>
      </xdr:nvSpPr>
      <xdr:spPr>
        <a:xfrm>
          <a:off x="1107694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3.11</a:t>
          </a:r>
        </a:p>
      </xdr:txBody>
    </xdr:sp>
    <xdr:clientData/>
  </xdr:twoCellAnchor>
  <xdr:twoCellAnchor editAs="absolute">
    <xdr:from>
      <xdr:col>3</xdr:col>
      <xdr:colOff>5652135</xdr:colOff>
      <xdr:row>1</xdr:row>
      <xdr:rowOff>165225</xdr:rowOff>
    </xdr:from>
    <xdr:to>
      <xdr:col>3</xdr:col>
      <xdr:colOff>6066135</xdr:colOff>
      <xdr:row>1</xdr:row>
      <xdr:rowOff>435225</xdr:rowOff>
    </xdr:to>
    <xdr:sp macro="" textlink="">
      <xdr:nvSpPr>
        <xdr:cNvPr id="32" name="Rounded Rectangle 31" descr="Button containing hyperlink to Action 3.12">
          <a:hlinkClick xmlns:r="http://schemas.openxmlformats.org/officeDocument/2006/relationships" r:id="rId12"/>
        </xdr:cNvPr>
        <xdr:cNvSpPr/>
      </xdr:nvSpPr>
      <xdr:spPr>
        <a:xfrm>
          <a:off x="1152906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3.12</a:t>
          </a:r>
        </a:p>
      </xdr:txBody>
    </xdr:sp>
    <xdr:clientData/>
  </xdr:twoCellAnchor>
  <xdr:twoCellAnchor editAs="absolute">
    <xdr:from>
      <xdr:col>5</xdr:col>
      <xdr:colOff>431165</xdr:colOff>
      <xdr:row>1</xdr:row>
      <xdr:rowOff>165225</xdr:rowOff>
    </xdr:from>
    <xdr:to>
      <xdr:col>5</xdr:col>
      <xdr:colOff>845165</xdr:colOff>
      <xdr:row>1</xdr:row>
      <xdr:rowOff>435225</xdr:rowOff>
    </xdr:to>
    <xdr:sp macro="" textlink="">
      <xdr:nvSpPr>
        <xdr:cNvPr id="33" name="Rounded Rectangle 32" descr="Button containing hyperlink to Action 3.16">
          <a:hlinkClick xmlns:r="http://schemas.openxmlformats.org/officeDocument/2006/relationships" r:id="rId13"/>
        </xdr:cNvPr>
        <xdr:cNvSpPr/>
      </xdr:nvSpPr>
      <xdr:spPr>
        <a:xfrm>
          <a:off x="1333754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3.16</a:t>
          </a:r>
        </a:p>
      </xdr:txBody>
    </xdr:sp>
    <xdr:clientData/>
  </xdr:twoCellAnchor>
  <xdr:twoCellAnchor editAs="absolute">
    <xdr:from>
      <xdr:col>4</xdr:col>
      <xdr:colOff>626745</xdr:colOff>
      <xdr:row>1</xdr:row>
      <xdr:rowOff>165225</xdr:rowOff>
    </xdr:from>
    <xdr:to>
      <xdr:col>5</xdr:col>
      <xdr:colOff>393045</xdr:colOff>
      <xdr:row>1</xdr:row>
      <xdr:rowOff>435225</xdr:rowOff>
    </xdr:to>
    <xdr:sp macro="" textlink="">
      <xdr:nvSpPr>
        <xdr:cNvPr id="34" name="Rounded Rectangle 33" descr="Button containing hyperlink to Action 3.15">
          <a:hlinkClick xmlns:r="http://schemas.openxmlformats.org/officeDocument/2006/relationships" r:id="rId14"/>
        </xdr:cNvPr>
        <xdr:cNvSpPr/>
      </xdr:nvSpPr>
      <xdr:spPr>
        <a:xfrm>
          <a:off x="1288542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3.15</a:t>
          </a:r>
        </a:p>
      </xdr:txBody>
    </xdr:sp>
    <xdr:clientData/>
  </xdr:twoCellAnchor>
  <xdr:twoCellAnchor editAs="absolute">
    <xdr:from>
      <xdr:col>4</xdr:col>
      <xdr:colOff>174625</xdr:colOff>
      <xdr:row>1</xdr:row>
      <xdr:rowOff>165225</xdr:rowOff>
    </xdr:from>
    <xdr:to>
      <xdr:col>4</xdr:col>
      <xdr:colOff>588625</xdr:colOff>
      <xdr:row>1</xdr:row>
      <xdr:rowOff>435225</xdr:rowOff>
    </xdr:to>
    <xdr:sp macro="" textlink="">
      <xdr:nvSpPr>
        <xdr:cNvPr id="35" name="Rounded Rectangle 34" descr="Button containing hyperlink to Action 3.14">
          <a:hlinkClick xmlns:r="http://schemas.openxmlformats.org/officeDocument/2006/relationships" r:id="rId15"/>
        </xdr:cNvPr>
        <xdr:cNvSpPr/>
      </xdr:nvSpPr>
      <xdr:spPr>
        <a:xfrm>
          <a:off x="1243330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3.14</a:t>
          </a:r>
        </a:p>
      </xdr:txBody>
    </xdr:sp>
    <xdr:clientData/>
  </xdr:twoCellAnchor>
  <xdr:twoCellAnchor editAs="absolute">
    <xdr:from>
      <xdr:col>3</xdr:col>
      <xdr:colOff>6104255</xdr:colOff>
      <xdr:row>1</xdr:row>
      <xdr:rowOff>165225</xdr:rowOff>
    </xdr:from>
    <xdr:to>
      <xdr:col>4</xdr:col>
      <xdr:colOff>136505</xdr:colOff>
      <xdr:row>1</xdr:row>
      <xdr:rowOff>435225</xdr:rowOff>
    </xdr:to>
    <xdr:sp macro="" textlink="">
      <xdr:nvSpPr>
        <xdr:cNvPr id="36" name="Rounded Rectangle 35" descr="Button containing hyperlink to Action 3.13">
          <a:hlinkClick xmlns:r="http://schemas.openxmlformats.org/officeDocument/2006/relationships" r:id="rId16"/>
        </xdr:cNvPr>
        <xdr:cNvSpPr/>
      </xdr:nvSpPr>
      <xdr:spPr>
        <a:xfrm>
          <a:off x="1198118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3.13</a:t>
          </a:r>
        </a:p>
      </xdr:txBody>
    </xdr:sp>
    <xdr:clientData/>
  </xdr:twoCellAnchor>
  <xdr:twoCellAnchor editAs="absolute">
    <xdr:from>
      <xdr:col>6</xdr:col>
      <xdr:colOff>533400</xdr:colOff>
      <xdr:row>0</xdr:row>
      <xdr:rowOff>0</xdr:rowOff>
    </xdr:from>
    <xdr:to>
      <xdr:col>7</xdr:col>
      <xdr:colOff>166350</xdr:colOff>
      <xdr:row>1</xdr:row>
      <xdr:rowOff>108075</xdr:rowOff>
    </xdr:to>
    <xdr:sp macro="" textlink="">
      <xdr:nvSpPr>
        <xdr:cNvPr id="37" name="Rounded Rectangle 36" descr="Button containing hyperlink to Action 3.9">
          <a:hlinkClick xmlns:r="http://schemas.openxmlformats.org/officeDocument/2006/relationships" r:id="rId17"/>
        </xdr:cNvPr>
        <xdr:cNvSpPr/>
      </xdr:nvSpPr>
      <xdr:spPr>
        <a:xfrm>
          <a:off x="14687550"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3.09</a:t>
          </a:r>
        </a:p>
      </xdr:txBody>
    </xdr:sp>
    <xdr:clientData/>
  </xdr:twoCellAnchor>
  <xdr:twoCellAnchor editAs="absolute">
    <xdr:from>
      <xdr:col>7</xdr:col>
      <xdr:colOff>204470</xdr:colOff>
      <xdr:row>0</xdr:row>
      <xdr:rowOff>0</xdr:rowOff>
    </xdr:from>
    <xdr:to>
      <xdr:col>7</xdr:col>
      <xdr:colOff>618470</xdr:colOff>
      <xdr:row>1</xdr:row>
      <xdr:rowOff>108075</xdr:rowOff>
    </xdr:to>
    <xdr:sp macro="" textlink="">
      <xdr:nvSpPr>
        <xdr:cNvPr id="38" name="Rounded Rectangle 37" descr="Button containing hyperlink to Action 3.10">
          <a:hlinkClick xmlns:r="http://schemas.openxmlformats.org/officeDocument/2006/relationships" r:id="rId18"/>
        </xdr:cNvPr>
        <xdr:cNvSpPr/>
      </xdr:nvSpPr>
      <xdr:spPr>
        <a:xfrm>
          <a:off x="15139670"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3.10</a:t>
          </a:r>
        </a:p>
      </xdr:txBody>
    </xdr:sp>
    <xdr:clientData/>
  </xdr:twoCellAnchor>
  <xdr:twoCellAnchor editAs="absolute">
    <xdr:from>
      <xdr:col>5</xdr:col>
      <xdr:colOff>883920</xdr:colOff>
      <xdr:row>1</xdr:row>
      <xdr:rowOff>165225</xdr:rowOff>
    </xdr:from>
    <xdr:to>
      <xdr:col>6</xdr:col>
      <xdr:colOff>50145</xdr:colOff>
      <xdr:row>1</xdr:row>
      <xdr:rowOff>435225</xdr:rowOff>
    </xdr:to>
    <xdr:sp macro="" textlink="">
      <xdr:nvSpPr>
        <xdr:cNvPr id="41" name="Rounded Rectangle 40" descr="Button containing hyperlink to Action 3.16">
          <a:hlinkClick xmlns:r="http://schemas.openxmlformats.org/officeDocument/2006/relationships" r:id="rId19"/>
        </xdr:cNvPr>
        <xdr:cNvSpPr/>
      </xdr:nvSpPr>
      <xdr:spPr>
        <a:xfrm>
          <a:off x="13790295"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b="0">
              <a:solidFill>
                <a:sysClr val="windowText" lastClr="000000"/>
              </a:solidFill>
            </a:rPr>
            <a:t>3.17</a:t>
          </a:r>
        </a:p>
      </xdr:txBody>
    </xdr:sp>
    <xdr:clientData/>
  </xdr:twoCellAnchor>
  <xdr:twoCellAnchor editAs="absolute">
    <xdr:from>
      <xdr:col>6</xdr:col>
      <xdr:colOff>88265</xdr:colOff>
      <xdr:row>1</xdr:row>
      <xdr:rowOff>165225</xdr:rowOff>
    </xdr:from>
    <xdr:to>
      <xdr:col>6</xdr:col>
      <xdr:colOff>502265</xdr:colOff>
      <xdr:row>1</xdr:row>
      <xdr:rowOff>435225</xdr:rowOff>
    </xdr:to>
    <xdr:sp macro="" textlink="">
      <xdr:nvSpPr>
        <xdr:cNvPr id="42" name="Rounded Rectangle 41" descr="Button containing hyperlink to Action 3.16">
          <a:hlinkClick xmlns:r="http://schemas.openxmlformats.org/officeDocument/2006/relationships" r:id="rId20"/>
        </xdr:cNvPr>
        <xdr:cNvSpPr/>
      </xdr:nvSpPr>
      <xdr:spPr>
        <a:xfrm>
          <a:off x="14242415"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b="0">
              <a:solidFill>
                <a:sysClr val="windowText" lastClr="000000"/>
              </a:solidFill>
            </a:rPr>
            <a:t>3.18</a:t>
          </a:r>
        </a:p>
      </xdr:txBody>
    </xdr:sp>
    <xdr:clientData/>
  </xdr:twoCellAnchor>
  <xdr:twoCellAnchor editAs="absolute">
    <xdr:from>
      <xdr:col>6</xdr:col>
      <xdr:colOff>533400</xdr:colOff>
      <xdr:row>1</xdr:row>
      <xdr:rowOff>165225</xdr:rowOff>
    </xdr:from>
    <xdr:to>
      <xdr:col>7</xdr:col>
      <xdr:colOff>166350</xdr:colOff>
      <xdr:row>1</xdr:row>
      <xdr:rowOff>435225</xdr:rowOff>
    </xdr:to>
    <xdr:sp macro="" textlink="">
      <xdr:nvSpPr>
        <xdr:cNvPr id="43" name="Rounded Rectangle 42" descr="Button containing hyperlink to Action 3.16">
          <a:hlinkClick xmlns:r="http://schemas.openxmlformats.org/officeDocument/2006/relationships" r:id="rId21"/>
        </xdr:cNvPr>
        <xdr:cNvSpPr/>
      </xdr:nvSpPr>
      <xdr:spPr>
        <a:xfrm>
          <a:off x="1468755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3.19</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18" name="Picture 17" descr="Icon for the Medication Safety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5" name="Rounded Rectangle 34" descr="Button containing hyperlink to the Overview of Progress worksheet">
          <a:hlinkClick xmlns:r="http://schemas.openxmlformats.org/officeDocument/2006/relationships" r:id="rId2"/>
        </xdr:cNvPr>
        <xdr:cNvSpPr/>
      </xdr:nvSpPr>
      <xdr:spPr>
        <a:xfrm>
          <a:off x="3209925" y="28575"/>
          <a:ext cx="684000" cy="540000"/>
        </a:xfrm>
        <a:prstGeom prst="roundRect">
          <a:avLst/>
        </a:prstGeom>
        <a:solidFill>
          <a:srgbClr val="94C947"/>
        </a:solidFill>
        <a:ln>
          <a:solidFill>
            <a:srgbClr val="94C9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6" name="Rounded Rectangle 35" descr="Button containing hyperlink to Action 4.1">
          <a:hlinkClick xmlns:r="http://schemas.openxmlformats.org/officeDocument/2006/relationships" r:id="rId3"/>
        </xdr:cNvPr>
        <xdr:cNvSpPr/>
      </xdr:nvSpPr>
      <xdr:spPr>
        <a:xfrm>
          <a:off x="39338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7" name="Rounded Rectangle 36" descr="Button containing hyperlink to Action 4.2">
          <a:hlinkClick xmlns:r="http://schemas.openxmlformats.org/officeDocument/2006/relationships" r:id="rId4"/>
        </xdr:cNvPr>
        <xdr:cNvSpPr/>
      </xdr:nvSpPr>
      <xdr:spPr>
        <a:xfrm>
          <a:off x="438594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8" name="Rounded Rectangle 37" descr="Button containing hyperlink to Action 4.3">
          <a:hlinkClick xmlns:r="http://schemas.openxmlformats.org/officeDocument/2006/relationships" r:id="rId5"/>
        </xdr:cNvPr>
        <xdr:cNvSpPr/>
      </xdr:nvSpPr>
      <xdr:spPr>
        <a:xfrm>
          <a:off x="483806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9" name="Rounded Rectangle 38" descr="Button containing hyperlink to Action 4.4">
          <a:hlinkClick xmlns:r="http://schemas.openxmlformats.org/officeDocument/2006/relationships" r:id="rId6"/>
        </xdr:cNvPr>
        <xdr:cNvSpPr/>
      </xdr:nvSpPr>
      <xdr:spPr>
        <a:xfrm>
          <a:off x="529018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4.04</a:t>
          </a:r>
        </a:p>
      </xdr:txBody>
    </xdr:sp>
    <xdr:clientData/>
  </xdr:twoCellAnchor>
  <xdr:twoCellAnchor>
    <xdr:from>
      <xdr:col>3</xdr:col>
      <xdr:colOff>3936365</xdr:colOff>
      <xdr:row>0</xdr:row>
      <xdr:rowOff>0</xdr:rowOff>
    </xdr:from>
    <xdr:to>
      <xdr:col>3</xdr:col>
      <xdr:colOff>4350365</xdr:colOff>
      <xdr:row>1</xdr:row>
      <xdr:rowOff>108075</xdr:rowOff>
    </xdr:to>
    <xdr:sp macro="" textlink="">
      <xdr:nvSpPr>
        <xdr:cNvPr id="40" name="Rounded Rectangle 39" descr="Button containing hyperlink to Action 4.8">
          <a:hlinkClick xmlns:r="http://schemas.openxmlformats.org/officeDocument/2006/relationships" r:id="rId7"/>
        </xdr:cNvPr>
        <xdr:cNvSpPr/>
      </xdr:nvSpPr>
      <xdr:spPr>
        <a:xfrm>
          <a:off x="709866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4.08</a:t>
          </a:r>
        </a:p>
      </xdr:txBody>
    </xdr:sp>
    <xdr:clientData/>
  </xdr:twoCellAnchor>
  <xdr:twoCellAnchor>
    <xdr:from>
      <xdr:col>3</xdr:col>
      <xdr:colOff>3484245</xdr:colOff>
      <xdr:row>0</xdr:row>
      <xdr:rowOff>0</xdr:rowOff>
    </xdr:from>
    <xdr:to>
      <xdr:col>3</xdr:col>
      <xdr:colOff>3898245</xdr:colOff>
      <xdr:row>1</xdr:row>
      <xdr:rowOff>108075</xdr:rowOff>
    </xdr:to>
    <xdr:sp macro="" textlink="">
      <xdr:nvSpPr>
        <xdr:cNvPr id="41" name="Rounded Rectangle 40" descr="Button containing hyperlink to Action 4.7">
          <a:hlinkClick xmlns:r="http://schemas.openxmlformats.org/officeDocument/2006/relationships" r:id="rId8"/>
        </xdr:cNvPr>
        <xdr:cNvSpPr/>
      </xdr:nvSpPr>
      <xdr:spPr>
        <a:xfrm>
          <a:off x="664654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4.07</a:t>
          </a:r>
        </a:p>
      </xdr:txBody>
    </xdr:sp>
    <xdr:clientData/>
  </xdr:twoCellAnchor>
  <xdr:twoCellAnchor>
    <xdr:from>
      <xdr:col>3</xdr:col>
      <xdr:colOff>3032125</xdr:colOff>
      <xdr:row>0</xdr:row>
      <xdr:rowOff>0</xdr:rowOff>
    </xdr:from>
    <xdr:to>
      <xdr:col>3</xdr:col>
      <xdr:colOff>3446125</xdr:colOff>
      <xdr:row>1</xdr:row>
      <xdr:rowOff>108075</xdr:rowOff>
    </xdr:to>
    <xdr:sp macro="" textlink="">
      <xdr:nvSpPr>
        <xdr:cNvPr id="42" name="Rounded Rectangle 41" descr="Button containing hyperlink to Action 4.6">
          <a:hlinkClick xmlns:r="http://schemas.openxmlformats.org/officeDocument/2006/relationships" r:id="rId9"/>
        </xdr:cNvPr>
        <xdr:cNvSpPr/>
      </xdr:nvSpPr>
      <xdr:spPr>
        <a:xfrm>
          <a:off x="61944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4.06</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3" name="Rounded Rectangle 42" descr="Button containing hyperlink to Action 4.5">
          <a:hlinkClick xmlns:r="http://schemas.openxmlformats.org/officeDocument/2006/relationships" r:id="rId10"/>
        </xdr:cNvPr>
        <xdr:cNvSpPr/>
      </xdr:nvSpPr>
      <xdr:spPr>
        <a:xfrm>
          <a:off x="574230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4" name="Rounded Rectangle 43" descr="Button containing hyperlink to Action 4.9">
          <a:hlinkClick xmlns:r="http://schemas.openxmlformats.org/officeDocument/2006/relationships" r:id="rId11"/>
        </xdr:cNvPr>
        <xdr:cNvSpPr/>
      </xdr:nvSpPr>
      <xdr:spPr>
        <a:xfrm>
          <a:off x="393382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4.09</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5" name="Rounded Rectangle 44" descr="Button containing hyperlink to Action 4.10">
          <a:hlinkClick xmlns:r="http://schemas.openxmlformats.org/officeDocument/2006/relationships" r:id="rId12"/>
        </xdr:cNvPr>
        <xdr:cNvSpPr/>
      </xdr:nvSpPr>
      <xdr:spPr>
        <a:xfrm>
          <a:off x="438594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4.10</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6" name="Rounded Rectangle 45" descr="Button containing hyperlink to Action 4.11">
          <a:hlinkClick xmlns:r="http://schemas.openxmlformats.org/officeDocument/2006/relationships" r:id="rId13"/>
        </xdr:cNvPr>
        <xdr:cNvSpPr/>
      </xdr:nvSpPr>
      <xdr:spPr>
        <a:xfrm>
          <a:off x="483806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4.11</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47" name="Rounded Rectangle 46" descr="Button containing hyperlink to Action 4.12">
          <a:hlinkClick xmlns:r="http://schemas.openxmlformats.org/officeDocument/2006/relationships" r:id="rId14"/>
        </xdr:cNvPr>
        <xdr:cNvSpPr/>
      </xdr:nvSpPr>
      <xdr:spPr>
        <a:xfrm>
          <a:off x="529018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4.12</a:t>
          </a:r>
        </a:p>
      </xdr:txBody>
    </xdr:sp>
    <xdr:clientData/>
  </xdr:twoCellAnchor>
  <xdr:twoCellAnchor>
    <xdr:from>
      <xdr:col>3</xdr:col>
      <xdr:colOff>3484245</xdr:colOff>
      <xdr:row>1</xdr:row>
      <xdr:rowOff>165225</xdr:rowOff>
    </xdr:from>
    <xdr:to>
      <xdr:col>3</xdr:col>
      <xdr:colOff>3898245</xdr:colOff>
      <xdr:row>1</xdr:row>
      <xdr:rowOff>435225</xdr:rowOff>
    </xdr:to>
    <xdr:sp macro="" textlink="">
      <xdr:nvSpPr>
        <xdr:cNvPr id="48" name="Rounded Rectangle 47" descr="Button containing hyperlink to Action 4.15">
          <a:hlinkClick xmlns:r="http://schemas.openxmlformats.org/officeDocument/2006/relationships" r:id="rId15"/>
        </xdr:cNvPr>
        <xdr:cNvSpPr/>
      </xdr:nvSpPr>
      <xdr:spPr>
        <a:xfrm>
          <a:off x="664654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4.15</a:t>
          </a:r>
        </a:p>
      </xdr:txBody>
    </xdr:sp>
    <xdr:clientData/>
  </xdr:twoCellAnchor>
  <xdr:twoCellAnchor>
    <xdr:from>
      <xdr:col>3</xdr:col>
      <xdr:colOff>3032125</xdr:colOff>
      <xdr:row>1</xdr:row>
      <xdr:rowOff>165225</xdr:rowOff>
    </xdr:from>
    <xdr:to>
      <xdr:col>3</xdr:col>
      <xdr:colOff>3446125</xdr:colOff>
      <xdr:row>1</xdr:row>
      <xdr:rowOff>435225</xdr:rowOff>
    </xdr:to>
    <xdr:sp macro="" textlink="">
      <xdr:nvSpPr>
        <xdr:cNvPr id="49" name="Rounded Rectangle 48" descr="Button containing hyperlink to Action 4.14">
          <a:hlinkClick xmlns:r="http://schemas.openxmlformats.org/officeDocument/2006/relationships" r:id="rId16"/>
        </xdr:cNvPr>
        <xdr:cNvSpPr/>
      </xdr:nvSpPr>
      <xdr:spPr>
        <a:xfrm>
          <a:off x="619442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4.14</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50" name="Rounded Rectangle 49" descr="Button containing hyperlink to Action 4.13">
          <a:hlinkClick xmlns:r="http://schemas.openxmlformats.org/officeDocument/2006/relationships" r:id="rId17"/>
        </xdr:cNvPr>
        <xdr:cNvSpPr/>
      </xdr:nvSpPr>
      <xdr:spPr>
        <a:xfrm>
          <a:off x="574230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4.13</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Comprenhensive Care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66675</xdr:colOff>
      <xdr:row>0</xdr:row>
      <xdr:rowOff>47625</xdr:rowOff>
    </xdr:from>
    <xdr:to>
      <xdr:col>3</xdr:col>
      <xdr:colOff>750675</xdr:colOff>
      <xdr:row>1</xdr:row>
      <xdr:rowOff>425700</xdr:rowOff>
    </xdr:to>
    <xdr:sp macro="" textlink="">
      <xdr:nvSpPr>
        <xdr:cNvPr id="3" name="Rounded Rectangle 2" descr="Button containing hyperlink to the Overview of Progress worksheet">
          <a:hlinkClick xmlns:r="http://schemas.openxmlformats.org/officeDocument/2006/relationships" r:id="rId2"/>
        </xdr:cNvPr>
        <xdr:cNvSpPr/>
      </xdr:nvSpPr>
      <xdr:spPr>
        <a:xfrm>
          <a:off x="5943600" y="47625"/>
          <a:ext cx="684000" cy="54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790575</xdr:colOff>
      <xdr:row>0</xdr:row>
      <xdr:rowOff>19050</xdr:rowOff>
    </xdr:from>
    <xdr:to>
      <xdr:col>3</xdr:col>
      <xdr:colOff>1204575</xdr:colOff>
      <xdr:row>1</xdr:row>
      <xdr:rowOff>127125</xdr:rowOff>
    </xdr:to>
    <xdr:sp macro="" textlink="">
      <xdr:nvSpPr>
        <xdr:cNvPr id="4" name="Rounded Rectangle 3" descr="Button containing hyperlink to Action 5.1">
          <a:hlinkClick xmlns:r="http://schemas.openxmlformats.org/officeDocument/2006/relationships" r:id="rId3"/>
        </xdr:cNvPr>
        <xdr:cNvSpPr/>
      </xdr:nvSpPr>
      <xdr:spPr>
        <a:xfrm>
          <a:off x="666750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5.01</a:t>
          </a:r>
        </a:p>
      </xdr:txBody>
    </xdr:sp>
    <xdr:clientData/>
  </xdr:twoCellAnchor>
  <xdr:twoCellAnchor>
    <xdr:from>
      <xdr:col>3</xdr:col>
      <xdr:colOff>1241313</xdr:colOff>
      <xdr:row>0</xdr:row>
      <xdr:rowOff>19050</xdr:rowOff>
    </xdr:from>
    <xdr:to>
      <xdr:col>3</xdr:col>
      <xdr:colOff>1655313</xdr:colOff>
      <xdr:row>1</xdr:row>
      <xdr:rowOff>127125</xdr:rowOff>
    </xdr:to>
    <xdr:sp macro="" textlink="">
      <xdr:nvSpPr>
        <xdr:cNvPr id="5" name="Rounded Rectangle 4" descr="Button containing hyperlink to Action 5.2">
          <a:hlinkClick xmlns:r="http://schemas.openxmlformats.org/officeDocument/2006/relationships" r:id="rId4"/>
        </xdr:cNvPr>
        <xdr:cNvSpPr/>
      </xdr:nvSpPr>
      <xdr:spPr>
        <a:xfrm>
          <a:off x="711823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5.02</a:t>
          </a:r>
        </a:p>
      </xdr:txBody>
    </xdr:sp>
    <xdr:clientData/>
  </xdr:twoCellAnchor>
  <xdr:twoCellAnchor>
    <xdr:from>
      <xdr:col>3</xdr:col>
      <xdr:colOff>1692051</xdr:colOff>
      <xdr:row>0</xdr:row>
      <xdr:rowOff>19050</xdr:rowOff>
    </xdr:from>
    <xdr:to>
      <xdr:col>3</xdr:col>
      <xdr:colOff>2106051</xdr:colOff>
      <xdr:row>1</xdr:row>
      <xdr:rowOff>127125</xdr:rowOff>
    </xdr:to>
    <xdr:sp macro="" textlink="">
      <xdr:nvSpPr>
        <xdr:cNvPr id="6" name="Rounded Rectangle 5" descr="Button containing hyperlink to Action 5.3">
          <a:hlinkClick xmlns:r="http://schemas.openxmlformats.org/officeDocument/2006/relationships" r:id="rId5"/>
        </xdr:cNvPr>
        <xdr:cNvSpPr/>
      </xdr:nvSpPr>
      <xdr:spPr>
        <a:xfrm>
          <a:off x="7568976"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5.03</a:t>
          </a:r>
        </a:p>
      </xdr:txBody>
    </xdr:sp>
    <xdr:clientData/>
  </xdr:twoCellAnchor>
  <xdr:twoCellAnchor>
    <xdr:from>
      <xdr:col>3</xdr:col>
      <xdr:colOff>2142789</xdr:colOff>
      <xdr:row>0</xdr:row>
      <xdr:rowOff>19050</xdr:rowOff>
    </xdr:from>
    <xdr:to>
      <xdr:col>3</xdr:col>
      <xdr:colOff>2556789</xdr:colOff>
      <xdr:row>1</xdr:row>
      <xdr:rowOff>127125</xdr:rowOff>
    </xdr:to>
    <xdr:sp macro="" textlink="">
      <xdr:nvSpPr>
        <xdr:cNvPr id="7" name="Rounded Rectangle 6" descr="Button containing hyperlink to Action 5.4">
          <a:hlinkClick xmlns:r="http://schemas.openxmlformats.org/officeDocument/2006/relationships" r:id="rId6"/>
        </xdr:cNvPr>
        <xdr:cNvSpPr/>
      </xdr:nvSpPr>
      <xdr:spPr>
        <a:xfrm>
          <a:off x="8019714"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5.04</a:t>
          </a:r>
        </a:p>
      </xdr:txBody>
    </xdr:sp>
    <xdr:clientData/>
  </xdr:twoCellAnchor>
  <xdr:twoCellAnchor>
    <xdr:from>
      <xdr:col>3</xdr:col>
      <xdr:colOff>4396479</xdr:colOff>
      <xdr:row>0</xdr:row>
      <xdr:rowOff>19050</xdr:rowOff>
    </xdr:from>
    <xdr:to>
      <xdr:col>3</xdr:col>
      <xdr:colOff>4810479</xdr:colOff>
      <xdr:row>1</xdr:row>
      <xdr:rowOff>127125</xdr:rowOff>
    </xdr:to>
    <xdr:sp macro="" textlink="">
      <xdr:nvSpPr>
        <xdr:cNvPr id="8" name="Rounded Rectangle 7" descr="Button containing hyperlink to Action 5.9">
          <a:hlinkClick xmlns:r="http://schemas.openxmlformats.org/officeDocument/2006/relationships" r:id="rId7"/>
        </xdr:cNvPr>
        <xdr:cNvSpPr/>
      </xdr:nvSpPr>
      <xdr:spPr>
        <a:xfrm>
          <a:off x="10273404"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5.09</a:t>
          </a:r>
        </a:p>
      </xdr:txBody>
    </xdr:sp>
    <xdr:clientData/>
  </xdr:twoCellAnchor>
  <xdr:twoCellAnchor>
    <xdr:from>
      <xdr:col>3</xdr:col>
      <xdr:colOff>3945741</xdr:colOff>
      <xdr:row>0</xdr:row>
      <xdr:rowOff>19050</xdr:rowOff>
    </xdr:from>
    <xdr:to>
      <xdr:col>3</xdr:col>
      <xdr:colOff>4359741</xdr:colOff>
      <xdr:row>1</xdr:row>
      <xdr:rowOff>127125</xdr:rowOff>
    </xdr:to>
    <xdr:sp macro="" textlink="">
      <xdr:nvSpPr>
        <xdr:cNvPr id="9" name="Rounded Rectangle 8" descr="Button containing hyperlink to Action 5.8">
          <a:hlinkClick xmlns:r="http://schemas.openxmlformats.org/officeDocument/2006/relationships" r:id="rId8"/>
        </xdr:cNvPr>
        <xdr:cNvSpPr/>
      </xdr:nvSpPr>
      <xdr:spPr>
        <a:xfrm>
          <a:off x="9822666"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5.08</a:t>
          </a:r>
        </a:p>
      </xdr:txBody>
    </xdr:sp>
    <xdr:clientData/>
  </xdr:twoCellAnchor>
  <xdr:twoCellAnchor>
    <xdr:from>
      <xdr:col>3</xdr:col>
      <xdr:colOff>3495003</xdr:colOff>
      <xdr:row>0</xdr:row>
      <xdr:rowOff>19050</xdr:rowOff>
    </xdr:from>
    <xdr:to>
      <xdr:col>3</xdr:col>
      <xdr:colOff>3909003</xdr:colOff>
      <xdr:row>1</xdr:row>
      <xdr:rowOff>127125</xdr:rowOff>
    </xdr:to>
    <xdr:sp macro="" textlink="">
      <xdr:nvSpPr>
        <xdr:cNvPr id="10" name="Rounded Rectangle 9" descr="Button containing hyperlink to Action 5.7">
          <a:hlinkClick xmlns:r="http://schemas.openxmlformats.org/officeDocument/2006/relationships" r:id="rId9"/>
        </xdr:cNvPr>
        <xdr:cNvSpPr/>
      </xdr:nvSpPr>
      <xdr:spPr>
        <a:xfrm>
          <a:off x="937192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5.07</a:t>
          </a:r>
        </a:p>
      </xdr:txBody>
    </xdr:sp>
    <xdr:clientData/>
  </xdr:twoCellAnchor>
  <xdr:twoCellAnchor>
    <xdr:from>
      <xdr:col>3</xdr:col>
      <xdr:colOff>3044265</xdr:colOff>
      <xdr:row>0</xdr:row>
      <xdr:rowOff>19050</xdr:rowOff>
    </xdr:from>
    <xdr:to>
      <xdr:col>3</xdr:col>
      <xdr:colOff>3458265</xdr:colOff>
      <xdr:row>1</xdr:row>
      <xdr:rowOff>127125</xdr:rowOff>
    </xdr:to>
    <xdr:sp macro="" textlink="">
      <xdr:nvSpPr>
        <xdr:cNvPr id="11" name="Rounded Rectangle 10" descr="Button containing hyperlink to Action 5.6">
          <a:hlinkClick xmlns:r="http://schemas.openxmlformats.org/officeDocument/2006/relationships" r:id="rId10"/>
        </xdr:cNvPr>
        <xdr:cNvSpPr/>
      </xdr:nvSpPr>
      <xdr:spPr>
        <a:xfrm>
          <a:off x="892119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5.06</a:t>
          </a:r>
        </a:p>
      </xdr:txBody>
    </xdr:sp>
    <xdr:clientData/>
  </xdr:twoCellAnchor>
  <xdr:twoCellAnchor>
    <xdr:from>
      <xdr:col>3</xdr:col>
      <xdr:colOff>2593527</xdr:colOff>
      <xdr:row>0</xdr:row>
      <xdr:rowOff>19050</xdr:rowOff>
    </xdr:from>
    <xdr:to>
      <xdr:col>3</xdr:col>
      <xdr:colOff>3007527</xdr:colOff>
      <xdr:row>1</xdr:row>
      <xdr:rowOff>127125</xdr:rowOff>
    </xdr:to>
    <xdr:sp macro="" textlink="">
      <xdr:nvSpPr>
        <xdr:cNvPr id="12" name="Rounded Rectangle 11" descr="Button containing hyperlink to Action 5.5">
          <a:hlinkClick xmlns:r="http://schemas.openxmlformats.org/officeDocument/2006/relationships" r:id="rId11"/>
        </xdr:cNvPr>
        <xdr:cNvSpPr/>
      </xdr:nvSpPr>
      <xdr:spPr>
        <a:xfrm>
          <a:off x="8470452"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5.05</a:t>
          </a:r>
        </a:p>
      </xdr:txBody>
    </xdr:sp>
    <xdr:clientData/>
  </xdr:twoCellAnchor>
  <xdr:twoCellAnchor>
    <xdr:from>
      <xdr:col>3</xdr:col>
      <xdr:colOff>4847217</xdr:colOff>
      <xdr:row>0</xdr:row>
      <xdr:rowOff>19050</xdr:rowOff>
    </xdr:from>
    <xdr:to>
      <xdr:col>3</xdr:col>
      <xdr:colOff>5261217</xdr:colOff>
      <xdr:row>1</xdr:row>
      <xdr:rowOff>127125</xdr:rowOff>
    </xdr:to>
    <xdr:sp macro="" textlink="">
      <xdr:nvSpPr>
        <xdr:cNvPr id="13" name="Rounded Rectangle 12" descr="Button containing hyperlink to Action 5.10">
          <a:hlinkClick xmlns:r="http://schemas.openxmlformats.org/officeDocument/2006/relationships" r:id="rId12"/>
        </xdr:cNvPr>
        <xdr:cNvSpPr/>
      </xdr:nvSpPr>
      <xdr:spPr>
        <a:xfrm>
          <a:off x="10724142"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5.10</a:t>
          </a:r>
        </a:p>
      </xdr:txBody>
    </xdr:sp>
    <xdr:clientData/>
  </xdr:twoCellAnchor>
  <xdr:twoCellAnchor>
    <xdr:from>
      <xdr:col>3</xdr:col>
      <xdr:colOff>5297955</xdr:colOff>
      <xdr:row>0</xdr:row>
      <xdr:rowOff>19050</xdr:rowOff>
    </xdr:from>
    <xdr:to>
      <xdr:col>3</xdr:col>
      <xdr:colOff>5711955</xdr:colOff>
      <xdr:row>1</xdr:row>
      <xdr:rowOff>127125</xdr:rowOff>
    </xdr:to>
    <xdr:sp macro="" textlink="">
      <xdr:nvSpPr>
        <xdr:cNvPr id="14" name="Rounded Rectangle 13" descr="Button containing hyperlink to Action 5.11">
          <a:hlinkClick xmlns:r="http://schemas.openxmlformats.org/officeDocument/2006/relationships" r:id="rId13"/>
        </xdr:cNvPr>
        <xdr:cNvSpPr/>
      </xdr:nvSpPr>
      <xdr:spPr>
        <a:xfrm>
          <a:off x="1117488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5.11</a:t>
          </a:r>
        </a:p>
      </xdr:txBody>
    </xdr:sp>
    <xdr:clientData/>
  </xdr:twoCellAnchor>
  <xdr:twoCellAnchor>
    <xdr:from>
      <xdr:col>3</xdr:col>
      <xdr:colOff>5748693</xdr:colOff>
      <xdr:row>0</xdr:row>
      <xdr:rowOff>19050</xdr:rowOff>
    </xdr:from>
    <xdr:to>
      <xdr:col>3</xdr:col>
      <xdr:colOff>6162693</xdr:colOff>
      <xdr:row>1</xdr:row>
      <xdr:rowOff>127125</xdr:rowOff>
    </xdr:to>
    <xdr:sp macro="" textlink="">
      <xdr:nvSpPr>
        <xdr:cNvPr id="15" name="Rounded Rectangle 14" descr="Button containing hyperlink to Action 5.12">
          <a:hlinkClick xmlns:r="http://schemas.openxmlformats.org/officeDocument/2006/relationships" r:id="rId14"/>
        </xdr:cNvPr>
        <xdr:cNvSpPr/>
      </xdr:nvSpPr>
      <xdr:spPr>
        <a:xfrm>
          <a:off x="1162561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5.12</a:t>
          </a:r>
        </a:p>
      </xdr:txBody>
    </xdr:sp>
    <xdr:clientData/>
  </xdr:twoCellAnchor>
  <xdr:twoCellAnchor>
    <xdr:from>
      <xdr:col>3</xdr:col>
      <xdr:colOff>6199431</xdr:colOff>
      <xdr:row>0</xdr:row>
      <xdr:rowOff>19050</xdr:rowOff>
    </xdr:from>
    <xdr:to>
      <xdr:col>4</xdr:col>
      <xdr:colOff>231681</xdr:colOff>
      <xdr:row>1</xdr:row>
      <xdr:rowOff>127125</xdr:rowOff>
    </xdr:to>
    <xdr:sp macro="" textlink="">
      <xdr:nvSpPr>
        <xdr:cNvPr id="16" name="Rounded Rectangle 15" descr="Button containing hyperlink to Action 5.13">
          <a:hlinkClick xmlns:r="http://schemas.openxmlformats.org/officeDocument/2006/relationships" r:id="rId15"/>
        </xdr:cNvPr>
        <xdr:cNvSpPr/>
      </xdr:nvSpPr>
      <xdr:spPr>
        <a:xfrm>
          <a:off x="12076356"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5.13</a:t>
          </a:r>
        </a:p>
      </xdr:txBody>
    </xdr:sp>
    <xdr:clientData/>
  </xdr:twoCellAnchor>
  <xdr:twoCellAnchor>
    <xdr:from>
      <xdr:col>4</xdr:col>
      <xdr:colOff>268419</xdr:colOff>
      <xdr:row>0</xdr:row>
      <xdr:rowOff>19050</xdr:rowOff>
    </xdr:from>
    <xdr:to>
      <xdr:col>5</xdr:col>
      <xdr:colOff>34719</xdr:colOff>
      <xdr:row>1</xdr:row>
      <xdr:rowOff>127125</xdr:rowOff>
    </xdr:to>
    <xdr:sp macro="" textlink="">
      <xdr:nvSpPr>
        <xdr:cNvPr id="17" name="Rounded Rectangle 16" descr="Button containing hyperlink to Action 5.14">
          <a:hlinkClick xmlns:r="http://schemas.openxmlformats.org/officeDocument/2006/relationships" r:id="rId16"/>
        </xdr:cNvPr>
        <xdr:cNvSpPr/>
      </xdr:nvSpPr>
      <xdr:spPr>
        <a:xfrm>
          <a:off x="12527094"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5.14</a:t>
          </a:r>
        </a:p>
      </xdr:txBody>
    </xdr:sp>
    <xdr:clientData/>
  </xdr:twoCellAnchor>
  <xdr:twoCellAnchor>
    <xdr:from>
      <xdr:col>5</xdr:col>
      <xdr:colOff>71457</xdr:colOff>
      <xdr:row>0</xdr:row>
      <xdr:rowOff>19050</xdr:rowOff>
    </xdr:from>
    <xdr:to>
      <xdr:col>5</xdr:col>
      <xdr:colOff>485457</xdr:colOff>
      <xdr:row>1</xdr:row>
      <xdr:rowOff>127125</xdr:rowOff>
    </xdr:to>
    <xdr:sp macro="" textlink="">
      <xdr:nvSpPr>
        <xdr:cNvPr id="18" name="Rounded Rectangle 17" descr="Button containing hyperlink to Action 5.15">
          <a:hlinkClick xmlns:r="http://schemas.openxmlformats.org/officeDocument/2006/relationships" r:id="rId17"/>
        </xdr:cNvPr>
        <xdr:cNvSpPr/>
      </xdr:nvSpPr>
      <xdr:spPr>
        <a:xfrm>
          <a:off x="12977832"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5.15</a:t>
          </a:r>
        </a:p>
      </xdr:txBody>
    </xdr:sp>
    <xdr:clientData/>
  </xdr:twoCellAnchor>
  <xdr:twoCellAnchor>
    <xdr:from>
      <xdr:col>5</xdr:col>
      <xdr:colOff>522195</xdr:colOff>
      <xdr:row>0</xdr:row>
      <xdr:rowOff>19050</xdr:rowOff>
    </xdr:from>
    <xdr:to>
      <xdr:col>5</xdr:col>
      <xdr:colOff>936195</xdr:colOff>
      <xdr:row>1</xdr:row>
      <xdr:rowOff>127125</xdr:rowOff>
    </xdr:to>
    <xdr:sp macro="" textlink="">
      <xdr:nvSpPr>
        <xdr:cNvPr id="19" name="Rounded Rectangle 18" descr="Button containing hyperlink to Action 5.16">
          <a:hlinkClick xmlns:r="http://schemas.openxmlformats.org/officeDocument/2006/relationships" r:id="rId18"/>
        </xdr:cNvPr>
        <xdr:cNvSpPr/>
      </xdr:nvSpPr>
      <xdr:spPr>
        <a:xfrm>
          <a:off x="1342857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5.16</a:t>
          </a:r>
        </a:p>
      </xdr:txBody>
    </xdr:sp>
    <xdr:clientData/>
  </xdr:twoCellAnchor>
  <xdr:twoCellAnchor>
    <xdr:from>
      <xdr:col>3</xdr:col>
      <xdr:colOff>790575</xdr:colOff>
      <xdr:row>1</xdr:row>
      <xdr:rowOff>184275</xdr:rowOff>
    </xdr:from>
    <xdr:to>
      <xdr:col>3</xdr:col>
      <xdr:colOff>1204575</xdr:colOff>
      <xdr:row>1</xdr:row>
      <xdr:rowOff>454275</xdr:rowOff>
    </xdr:to>
    <xdr:sp macro="" textlink="">
      <xdr:nvSpPr>
        <xdr:cNvPr id="20" name="Rounded Rectangle 19" descr="Button containing hyperlink to Action 5.19">
          <a:hlinkClick xmlns:r="http://schemas.openxmlformats.org/officeDocument/2006/relationships" r:id="rId19"/>
        </xdr:cNvPr>
        <xdr:cNvSpPr/>
      </xdr:nvSpPr>
      <xdr:spPr>
        <a:xfrm>
          <a:off x="666750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5.19</a:t>
          </a:r>
        </a:p>
      </xdr:txBody>
    </xdr:sp>
    <xdr:clientData/>
  </xdr:twoCellAnchor>
  <xdr:twoCellAnchor>
    <xdr:from>
      <xdr:col>3</xdr:col>
      <xdr:colOff>1241313</xdr:colOff>
      <xdr:row>1</xdr:row>
      <xdr:rowOff>184275</xdr:rowOff>
    </xdr:from>
    <xdr:to>
      <xdr:col>3</xdr:col>
      <xdr:colOff>1655313</xdr:colOff>
      <xdr:row>1</xdr:row>
      <xdr:rowOff>454275</xdr:rowOff>
    </xdr:to>
    <xdr:sp macro="" textlink="">
      <xdr:nvSpPr>
        <xdr:cNvPr id="21" name="Rounded Rectangle 20" descr="Button containing hyperlink to Action 5.20">
          <a:hlinkClick xmlns:r="http://schemas.openxmlformats.org/officeDocument/2006/relationships" r:id="rId20"/>
        </xdr:cNvPr>
        <xdr:cNvSpPr/>
      </xdr:nvSpPr>
      <xdr:spPr>
        <a:xfrm>
          <a:off x="711823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5.20</a:t>
          </a:r>
        </a:p>
      </xdr:txBody>
    </xdr:sp>
    <xdr:clientData/>
  </xdr:twoCellAnchor>
  <xdr:twoCellAnchor>
    <xdr:from>
      <xdr:col>3</xdr:col>
      <xdr:colOff>1692051</xdr:colOff>
      <xdr:row>1</xdr:row>
      <xdr:rowOff>184275</xdr:rowOff>
    </xdr:from>
    <xdr:to>
      <xdr:col>3</xdr:col>
      <xdr:colOff>2106051</xdr:colOff>
      <xdr:row>1</xdr:row>
      <xdr:rowOff>454275</xdr:rowOff>
    </xdr:to>
    <xdr:sp macro="" textlink="">
      <xdr:nvSpPr>
        <xdr:cNvPr id="22" name="Rounded Rectangle 21" descr="Button containing hyperlink to Action 5.21">
          <a:hlinkClick xmlns:r="http://schemas.openxmlformats.org/officeDocument/2006/relationships" r:id="rId21"/>
        </xdr:cNvPr>
        <xdr:cNvSpPr/>
      </xdr:nvSpPr>
      <xdr:spPr>
        <a:xfrm>
          <a:off x="7568976"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5.21</a:t>
          </a:r>
        </a:p>
      </xdr:txBody>
    </xdr:sp>
    <xdr:clientData/>
  </xdr:twoCellAnchor>
  <xdr:twoCellAnchor>
    <xdr:from>
      <xdr:col>3</xdr:col>
      <xdr:colOff>2142789</xdr:colOff>
      <xdr:row>1</xdr:row>
      <xdr:rowOff>184275</xdr:rowOff>
    </xdr:from>
    <xdr:to>
      <xdr:col>3</xdr:col>
      <xdr:colOff>2556789</xdr:colOff>
      <xdr:row>1</xdr:row>
      <xdr:rowOff>454275</xdr:rowOff>
    </xdr:to>
    <xdr:sp macro="" textlink="">
      <xdr:nvSpPr>
        <xdr:cNvPr id="23" name="Rounded Rectangle 22" descr="Button containing hyperlink to Action 5.22">
          <a:hlinkClick xmlns:r="http://schemas.openxmlformats.org/officeDocument/2006/relationships" r:id="rId22"/>
        </xdr:cNvPr>
        <xdr:cNvSpPr/>
      </xdr:nvSpPr>
      <xdr:spPr>
        <a:xfrm>
          <a:off x="8019714"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5.22</a:t>
          </a:r>
        </a:p>
      </xdr:txBody>
    </xdr:sp>
    <xdr:clientData/>
  </xdr:twoCellAnchor>
  <xdr:twoCellAnchor>
    <xdr:from>
      <xdr:col>3</xdr:col>
      <xdr:colOff>4396479</xdr:colOff>
      <xdr:row>1</xdr:row>
      <xdr:rowOff>184275</xdr:rowOff>
    </xdr:from>
    <xdr:to>
      <xdr:col>3</xdr:col>
      <xdr:colOff>4810479</xdr:colOff>
      <xdr:row>1</xdr:row>
      <xdr:rowOff>454275</xdr:rowOff>
    </xdr:to>
    <xdr:sp macro="" textlink="">
      <xdr:nvSpPr>
        <xdr:cNvPr id="24" name="Rounded Rectangle 23" descr="Button containing hyperlink to Action 5.27">
          <a:hlinkClick xmlns:r="http://schemas.openxmlformats.org/officeDocument/2006/relationships" r:id="rId23"/>
        </xdr:cNvPr>
        <xdr:cNvSpPr/>
      </xdr:nvSpPr>
      <xdr:spPr>
        <a:xfrm>
          <a:off x="10273404"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5.27</a:t>
          </a:r>
        </a:p>
      </xdr:txBody>
    </xdr:sp>
    <xdr:clientData/>
  </xdr:twoCellAnchor>
  <xdr:twoCellAnchor>
    <xdr:from>
      <xdr:col>3</xdr:col>
      <xdr:colOff>3945741</xdr:colOff>
      <xdr:row>1</xdr:row>
      <xdr:rowOff>184275</xdr:rowOff>
    </xdr:from>
    <xdr:to>
      <xdr:col>3</xdr:col>
      <xdr:colOff>4359741</xdr:colOff>
      <xdr:row>1</xdr:row>
      <xdr:rowOff>454275</xdr:rowOff>
    </xdr:to>
    <xdr:sp macro="" textlink="">
      <xdr:nvSpPr>
        <xdr:cNvPr id="25" name="Rounded Rectangle 24" descr="Button containing hyperlink to Action 5.26">
          <a:hlinkClick xmlns:r="http://schemas.openxmlformats.org/officeDocument/2006/relationships" r:id="rId24"/>
        </xdr:cNvPr>
        <xdr:cNvSpPr/>
      </xdr:nvSpPr>
      <xdr:spPr>
        <a:xfrm>
          <a:off x="9822666"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5.26</a:t>
          </a:r>
        </a:p>
      </xdr:txBody>
    </xdr:sp>
    <xdr:clientData/>
  </xdr:twoCellAnchor>
  <xdr:twoCellAnchor>
    <xdr:from>
      <xdr:col>3</xdr:col>
      <xdr:colOff>3495003</xdr:colOff>
      <xdr:row>1</xdr:row>
      <xdr:rowOff>184275</xdr:rowOff>
    </xdr:from>
    <xdr:to>
      <xdr:col>3</xdr:col>
      <xdr:colOff>3909003</xdr:colOff>
      <xdr:row>1</xdr:row>
      <xdr:rowOff>454275</xdr:rowOff>
    </xdr:to>
    <xdr:sp macro="" textlink="">
      <xdr:nvSpPr>
        <xdr:cNvPr id="26" name="Rounded Rectangle 25" descr="Button containing hyperlink to Action 5.25">
          <a:hlinkClick xmlns:r="http://schemas.openxmlformats.org/officeDocument/2006/relationships" r:id="rId25"/>
        </xdr:cNvPr>
        <xdr:cNvSpPr/>
      </xdr:nvSpPr>
      <xdr:spPr>
        <a:xfrm>
          <a:off x="937192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5.25</a:t>
          </a:r>
        </a:p>
      </xdr:txBody>
    </xdr:sp>
    <xdr:clientData/>
  </xdr:twoCellAnchor>
  <xdr:twoCellAnchor>
    <xdr:from>
      <xdr:col>3</xdr:col>
      <xdr:colOff>3044265</xdr:colOff>
      <xdr:row>1</xdr:row>
      <xdr:rowOff>184275</xdr:rowOff>
    </xdr:from>
    <xdr:to>
      <xdr:col>3</xdr:col>
      <xdr:colOff>3458265</xdr:colOff>
      <xdr:row>1</xdr:row>
      <xdr:rowOff>454275</xdr:rowOff>
    </xdr:to>
    <xdr:sp macro="" textlink="">
      <xdr:nvSpPr>
        <xdr:cNvPr id="27" name="Rounded Rectangle 26" descr="Button containing hyperlink to Action 5.24">
          <a:hlinkClick xmlns:r="http://schemas.openxmlformats.org/officeDocument/2006/relationships" r:id="rId26"/>
        </xdr:cNvPr>
        <xdr:cNvSpPr/>
      </xdr:nvSpPr>
      <xdr:spPr>
        <a:xfrm>
          <a:off x="892119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5.24</a:t>
          </a:r>
        </a:p>
      </xdr:txBody>
    </xdr:sp>
    <xdr:clientData/>
  </xdr:twoCellAnchor>
  <xdr:twoCellAnchor>
    <xdr:from>
      <xdr:col>3</xdr:col>
      <xdr:colOff>2593527</xdr:colOff>
      <xdr:row>1</xdr:row>
      <xdr:rowOff>184275</xdr:rowOff>
    </xdr:from>
    <xdr:to>
      <xdr:col>3</xdr:col>
      <xdr:colOff>3007527</xdr:colOff>
      <xdr:row>1</xdr:row>
      <xdr:rowOff>454275</xdr:rowOff>
    </xdr:to>
    <xdr:sp macro="" textlink="">
      <xdr:nvSpPr>
        <xdr:cNvPr id="28" name="Rounded Rectangle 27" descr="Button containing hyperlink to Action 5.23">
          <a:hlinkClick xmlns:r="http://schemas.openxmlformats.org/officeDocument/2006/relationships" r:id="rId27"/>
        </xdr:cNvPr>
        <xdr:cNvSpPr/>
      </xdr:nvSpPr>
      <xdr:spPr>
        <a:xfrm>
          <a:off x="8470452"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5.23</a:t>
          </a:r>
        </a:p>
      </xdr:txBody>
    </xdr:sp>
    <xdr:clientData/>
  </xdr:twoCellAnchor>
  <xdr:twoCellAnchor>
    <xdr:from>
      <xdr:col>3</xdr:col>
      <xdr:colOff>4847217</xdr:colOff>
      <xdr:row>1</xdr:row>
      <xdr:rowOff>184275</xdr:rowOff>
    </xdr:from>
    <xdr:to>
      <xdr:col>3</xdr:col>
      <xdr:colOff>5261217</xdr:colOff>
      <xdr:row>1</xdr:row>
      <xdr:rowOff>454275</xdr:rowOff>
    </xdr:to>
    <xdr:sp macro="" textlink="">
      <xdr:nvSpPr>
        <xdr:cNvPr id="29" name="Rounded Rectangle 28" descr="Button containing hyperlink to Action 5.28">
          <a:hlinkClick xmlns:r="http://schemas.openxmlformats.org/officeDocument/2006/relationships" r:id="rId28"/>
        </xdr:cNvPr>
        <xdr:cNvSpPr/>
      </xdr:nvSpPr>
      <xdr:spPr>
        <a:xfrm>
          <a:off x="10724142"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5.28</a:t>
          </a:r>
        </a:p>
      </xdr:txBody>
    </xdr:sp>
    <xdr:clientData/>
  </xdr:twoCellAnchor>
  <xdr:twoCellAnchor>
    <xdr:from>
      <xdr:col>3</xdr:col>
      <xdr:colOff>5297955</xdr:colOff>
      <xdr:row>1</xdr:row>
      <xdr:rowOff>184275</xdr:rowOff>
    </xdr:from>
    <xdr:to>
      <xdr:col>3</xdr:col>
      <xdr:colOff>5711955</xdr:colOff>
      <xdr:row>1</xdr:row>
      <xdr:rowOff>454275</xdr:rowOff>
    </xdr:to>
    <xdr:sp macro="" textlink="">
      <xdr:nvSpPr>
        <xdr:cNvPr id="30" name="Rounded Rectangle 29" descr="Button containing hyperlink to Action 5.29">
          <a:hlinkClick xmlns:r="http://schemas.openxmlformats.org/officeDocument/2006/relationships" r:id="rId29"/>
        </xdr:cNvPr>
        <xdr:cNvSpPr/>
      </xdr:nvSpPr>
      <xdr:spPr>
        <a:xfrm>
          <a:off x="1117488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5.29</a:t>
          </a:r>
        </a:p>
      </xdr:txBody>
    </xdr:sp>
    <xdr:clientData/>
  </xdr:twoCellAnchor>
  <xdr:twoCellAnchor>
    <xdr:from>
      <xdr:col>3</xdr:col>
      <xdr:colOff>5748693</xdr:colOff>
      <xdr:row>1</xdr:row>
      <xdr:rowOff>184275</xdr:rowOff>
    </xdr:from>
    <xdr:to>
      <xdr:col>3</xdr:col>
      <xdr:colOff>6162693</xdr:colOff>
      <xdr:row>1</xdr:row>
      <xdr:rowOff>454275</xdr:rowOff>
    </xdr:to>
    <xdr:sp macro="" textlink="">
      <xdr:nvSpPr>
        <xdr:cNvPr id="31" name="Rounded Rectangle 30" descr="Button containing hyperlink to Action 5.30">
          <a:hlinkClick xmlns:r="http://schemas.openxmlformats.org/officeDocument/2006/relationships" r:id="rId30"/>
        </xdr:cNvPr>
        <xdr:cNvSpPr/>
      </xdr:nvSpPr>
      <xdr:spPr>
        <a:xfrm>
          <a:off x="1162561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5.30</a:t>
          </a:r>
        </a:p>
      </xdr:txBody>
    </xdr:sp>
    <xdr:clientData/>
  </xdr:twoCellAnchor>
  <xdr:twoCellAnchor>
    <xdr:from>
      <xdr:col>3</xdr:col>
      <xdr:colOff>6199431</xdr:colOff>
      <xdr:row>1</xdr:row>
      <xdr:rowOff>184275</xdr:rowOff>
    </xdr:from>
    <xdr:to>
      <xdr:col>4</xdr:col>
      <xdr:colOff>231681</xdr:colOff>
      <xdr:row>1</xdr:row>
      <xdr:rowOff>454275</xdr:rowOff>
    </xdr:to>
    <xdr:sp macro="" textlink="">
      <xdr:nvSpPr>
        <xdr:cNvPr id="32" name="Rounded Rectangle 31" descr="Button containing hyperlink to Action 5.31">
          <a:hlinkClick xmlns:r="http://schemas.openxmlformats.org/officeDocument/2006/relationships" r:id="rId31"/>
        </xdr:cNvPr>
        <xdr:cNvSpPr/>
      </xdr:nvSpPr>
      <xdr:spPr>
        <a:xfrm>
          <a:off x="12076356"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5.31</a:t>
          </a:r>
        </a:p>
      </xdr:txBody>
    </xdr:sp>
    <xdr:clientData/>
  </xdr:twoCellAnchor>
  <xdr:twoCellAnchor>
    <xdr:from>
      <xdr:col>4</xdr:col>
      <xdr:colOff>268419</xdr:colOff>
      <xdr:row>1</xdr:row>
      <xdr:rowOff>184275</xdr:rowOff>
    </xdr:from>
    <xdr:to>
      <xdr:col>5</xdr:col>
      <xdr:colOff>34719</xdr:colOff>
      <xdr:row>1</xdr:row>
      <xdr:rowOff>454275</xdr:rowOff>
    </xdr:to>
    <xdr:sp macro="" textlink="">
      <xdr:nvSpPr>
        <xdr:cNvPr id="33" name="Rounded Rectangle 32" descr="Button containing hyperlink to Action 5.32">
          <a:hlinkClick xmlns:r="http://schemas.openxmlformats.org/officeDocument/2006/relationships" r:id="rId32"/>
        </xdr:cNvPr>
        <xdr:cNvSpPr/>
      </xdr:nvSpPr>
      <xdr:spPr>
        <a:xfrm>
          <a:off x="12527094"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5.32</a:t>
          </a:r>
        </a:p>
      </xdr:txBody>
    </xdr:sp>
    <xdr:clientData/>
  </xdr:twoCellAnchor>
  <xdr:twoCellAnchor>
    <xdr:from>
      <xdr:col>5</xdr:col>
      <xdr:colOff>71457</xdr:colOff>
      <xdr:row>1</xdr:row>
      <xdr:rowOff>184275</xdr:rowOff>
    </xdr:from>
    <xdr:to>
      <xdr:col>5</xdr:col>
      <xdr:colOff>485457</xdr:colOff>
      <xdr:row>1</xdr:row>
      <xdr:rowOff>454275</xdr:rowOff>
    </xdr:to>
    <xdr:sp macro="" textlink="">
      <xdr:nvSpPr>
        <xdr:cNvPr id="34" name="Rounded Rectangle 33" descr="Button containing hyperlink to Action 5.33">
          <a:hlinkClick xmlns:r="http://schemas.openxmlformats.org/officeDocument/2006/relationships" r:id="rId33"/>
        </xdr:cNvPr>
        <xdr:cNvSpPr/>
      </xdr:nvSpPr>
      <xdr:spPr>
        <a:xfrm>
          <a:off x="12977832"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5.33</a:t>
          </a:r>
        </a:p>
      </xdr:txBody>
    </xdr:sp>
    <xdr:clientData/>
  </xdr:twoCellAnchor>
  <xdr:twoCellAnchor>
    <xdr:from>
      <xdr:col>5</xdr:col>
      <xdr:colOff>522195</xdr:colOff>
      <xdr:row>1</xdr:row>
      <xdr:rowOff>184275</xdr:rowOff>
    </xdr:from>
    <xdr:to>
      <xdr:col>5</xdr:col>
      <xdr:colOff>936195</xdr:colOff>
      <xdr:row>1</xdr:row>
      <xdr:rowOff>454275</xdr:rowOff>
    </xdr:to>
    <xdr:sp macro="" textlink="">
      <xdr:nvSpPr>
        <xdr:cNvPr id="35" name="Rounded Rectangle 34" descr="Button containing hyperlink to Action 5.34">
          <a:hlinkClick xmlns:r="http://schemas.openxmlformats.org/officeDocument/2006/relationships" r:id="rId34"/>
        </xdr:cNvPr>
        <xdr:cNvSpPr/>
      </xdr:nvSpPr>
      <xdr:spPr>
        <a:xfrm>
          <a:off x="1342857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5.34</a:t>
          </a:r>
        </a:p>
      </xdr:txBody>
    </xdr:sp>
    <xdr:clientData/>
  </xdr:twoCellAnchor>
  <xdr:twoCellAnchor>
    <xdr:from>
      <xdr:col>5</xdr:col>
      <xdr:colOff>972933</xdr:colOff>
      <xdr:row>0</xdr:row>
      <xdr:rowOff>19050</xdr:rowOff>
    </xdr:from>
    <xdr:to>
      <xdr:col>6</xdr:col>
      <xdr:colOff>139158</xdr:colOff>
      <xdr:row>1</xdr:row>
      <xdr:rowOff>127125</xdr:rowOff>
    </xdr:to>
    <xdr:sp macro="" textlink="">
      <xdr:nvSpPr>
        <xdr:cNvPr id="36" name="Rounded Rectangle 35" descr="Button containing hyperlink to Action 5.17">
          <a:hlinkClick xmlns:r="http://schemas.openxmlformats.org/officeDocument/2006/relationships" r:id="rId35"/>
        </xdr:cNvPr>
        <xdr:cNvSpPr/>
      </xdr:nvSpPr>
      <xdr:spPr>
        <a:xfrm>
          <a:off x="1387930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5.17</a:t>
          </a:r>
        </a:p>
      </xdr:txBody>
    </xdr:sp>
    <xdr:clientData/>
  </xdr:twoCellAnchor>
  <xdr:twoCellAnchor>
    <xdr:from>
      <xdr:col>6</xdr:col>
      <xdr:colOff>175895</xdr:colOff>
      <xdr:row>0</xdr:row>
      <xdr:rowOff>19050</xdr:rowOff>
    </xdr:from>
    <xdr:to>
      <xdr:col>6</xdr:col>
      <xdr:colOff>589895</xdr:colOff>
      <xdr:row>1</xdr:row>
      <xdr:rowOff>127125</xdr:rowOff>
    </xdr:to>
    <xdr:sp macro="" textlink="">
      <xdr:nvSpPr>
        <xdr:cNvPr id="37" name="Rounded Rectangle 36" descr="Button containing hyperlink to Action 5.18">
          <a:hlinkClick xmlns:r="http://schemas.openxmlformats.org/officeDocument/2006/relationships" r:id="rId36"/>
        </xdr:cNvPr>
        <xdr:cNvSpPr/>
      </xdr:nvSpPr>
      <xdr:spPr>
        <a:xfrm>
          <a:off x="14330045"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5.18</a:t>
          </a:r>
        </a:p>
      </xdr:txBody>
    </xdr:sp>
    <xdr:clientData/>
  </xdr:twoCellAnchor>
  <xdr:twoCellAnchor>
    <xdr:from>
      <xdr:col>5</xdr:col>
      <xdr:colOff>972933</xdr:colOff>
      <xdr:row>1</xdr:row>
      <xdr:rowOff>184275</xdr:rowOff>
    </xdr:from>
    <xdr:to>
      <xdr:col>6</xdr:col>
      <xdr:colOff>139158</xdr:colOff>
      <xdr:row>1</xdr:row>
      <xdr:rowOff>454275</xdr:rowOff>
    </xdr:to>
    <xdr:sp macro="" textlink="">
      <xdr:nvSpPr>
        <xdr:cNvPr id="38" name="Rounded Rectangle 37" descr="Button containing hyperlink to Action 5.35">
          <a:hlinkClick xmlns:r="http://schemas.openxmlformats.org/officeDocument/2006/relationships" r:id="rId37"/>
        </xdr:cNvPr>
        <xdr:cNvSpPr/>
      </xdr:nvSpPr>
      <xdr:spPr>
        <a:xfrm>
          <a:off x="1387930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5.35</a:t>
          </a:r>
        </a:p>
      </xdr:txBody>
    </xdr:sp>
    <xdr:clientData/>
  </xdr:twoCellAnchor>
  <xdr:twoCellAnchor>
    <xdr:from>
      <xdr:col>6</xdr:col>
      <xdr:colOff>175895</xdr:colOff>
      <xdr:row>1</xdr:row>
      <xdr:rowOff>184275</xdr:rowOff>
    </xdr:from>
    <xdr:to>
      <xdr:col>6</xdr:col>
      <xdr:colOff>589895</xdr:colOff>
      <xdr:row>1</xdr:row>
      <xdr:rowOff>454275</xdr:rowOff>
    </xdr:to>
    <xdr:sp macro="" textlink="">
      <xdr:nvSpPr>
        <xdr:cNvPr id="39" name="Rounded Rectangle 38" descr="Button containing hyperlink to Action 5.36">
          <a:hlinkClick xmlns:r="http://schemas.openxmlformats.org/officeDocument/2006/relationships" r:id="rId38"/>
        </xdr:cNvPr>
        <xdr:cNvSpPr/>
      </xdr:nvSpPr>
      <xdr:spPr>
        <a:xfrm>
          <a:off x="14330045"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5.36</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Communicating for Safety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15" name="Rounded Rectangle 14" descr="Button containing hyperlink to the Overview of Progress worksheet">
          <a:hlinkClick xmlns:r="http://schemas.openxmlformats.org/officeDocument/2006/relationships" r:id="rId2"/>
        </xdr:cNvPr>
        <xdr:cNvSpPr/>
      </xdr:nvSpPr>
      <xdr:spPr>
        <a:xfrm>
          <a:off x="5924550" y="28575"/>
          <a:ext cx="684000" cy="54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1239525</xdr:colOff>
      <xdr:row>1</xdr:row>
      <xdr:rowOff>108075</xdr:rowOff>
    </xdr:to>
    <xdr:sp macro="" textlink="">
      <xdr:nvSpPr>
        <xdr:cNvPr id="16" name="Rounded Rectangle 15" descr="Button containing hyperlink to Action 6.1">
          <a:hlinkClick xmlns:r="http://schemas.openxmlformats.org/officeDocument/2006/relationships" r:id="rId3"/>
        </xdr:cNvPr>
        <xdr:cNvSpPr/>
      </xdr:nvSpPr>
      <xdr:spPr>
        <a:xfrm>
          <a:off x="664845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6.01</a:t>
          </a:r>
        </a:p>
      </xdr:txBody>
    </xdr:sp>
    <xdr:clientData/>
  </xdr:twoCellAnchor>
  <xdr:twoCellAnchor>
    <xdr:from>
      <xdr:col>3</xdr:col>
      <xdr:colOff>1280795</xdr:colOff>
      <xdr:row>0</xdr:row>
      <xdr:rowOff>0</xdr:rowOff>
    </xdr:from>
    <xdr:to>
      <xdr:col>3</xdr:col>
      <xdr:colOff>1748795</xdr:colOff>
      <xdr:row>1</xdr:row>
      <xdr:rowOff>108075</xdr:rowOff>
    </xdr:to>
    <xdr:sp macro="" textlink="">
      <xdr:nvSpPr>
        <xdr:cNvPr id="17" name="Rounded Rectangle 16" descr="Button containing hyperlink to Action 6.2">
          <a:hlinkClick xmlns:r="http://schemas.openxmlformats.org/officeDocument/2006/relationships" r:id="rId4"/>
        </xdr:cNvPr>
        <xdr:cNvSpPr/>
      </xdr:nvSpPr>
      <xdr:spPr>
        <a:xfrm>
          <a:off x="715772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6.02</a:t>
          </a:r>
        </a:p>
      </xdr:txBody>
    </xdr:sp>
    <xdr:clientData/>
  </xdr:twoCellAnchor>
  <xdr:twoCellAnchor>
    <xdr:from>
      <xdr:col>3</xdr:col>
      <xdr:colOff>1780540</xdr:colOff>
      <xdr:row>0</xdr:row>
      <xdr:rowOff>0</xdr:rowOff>
    </xdr:from>
    <xdr:to>
      <xdr:col>3</xdr:col>
      <xdr:colOff>2248540</xdr:colOff>
      <xdr:row>1</xdr:row>
      <xdr:rowOff>108075</xdr:rowOff>
    </xdr:to>
    <xdr:sp macro="" textlink="">
      <xdr:nvSpPr>
        <xdr:cNvPr id="18" name="Rounded Rectangle 17" descr="Button containing hyperlink to Action 6.3">
          <a:hlinkClick xmlns:r="http://schemas.openxmlformats.org/officeDocument/2006/relationships" r:id="rId5"/>
        </xdr:cNvPr>
        <xdr:cNvSpPr/>
      </xdr:nvSpPr>
      <xdr:spPr>
        <a:xfrm>
          <a:off x="7657465"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6.03</a:t>
          </a:r>
        </a:p>
      </xdr:txBody>
    </xdr:sp>
    <xdr:clientData/>
  </xdr:twoCellAnchor>
  <xdr:twoCellAnchor>
    <xdr:from>
      <xdr:col>3</xdr:col>
      <xdr:colOff>2289810</xdr:colOff>
      <xdr:row>0</xdr:row>
      <xdr:rowOff>0</xdr:rowOff>
    </xdr:from>
    <xdr:to>
      <xdr:col>3</xdr:col>
      <xdr:colOff>2757810</xdr:colOff>
      <xdr:row>1</xdr:row>
      <xdr:rowOff>108075</xdr:rowOff>
    </xdr:to>
    <xdr:sp macro="" textlink="">
      <xdr:nvSpPr>
        <xdr:cNvPr id="19" name="Rounded Rectangle 18" descr="Button containing hyperlink to Action 6.4">
          <a:hlinkClick xmlns:r="http://schemas.openxmlformats.org/officeDocument/2006/relationships" r:id="rId6"/>
        </xdr:cNvPr>
        <xdr:cNvSpPr/>
      </xdr:nvSpPr>
      <xdr:spPr>
        <a:xfrm>
          <a:off x="8166735"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6.04</a:t>
          </a:r>
        </a:p>
      </xdr:txBody>
    </xdr:sp>
    <xdr:clientData/>
  </xdr:twoCellAnchor>
  <xdr:twoCellAnchor>
    <xdr:from>
      <xdr:col>3</xdr:col>
      <xdr:colOff>3298825</xdr:colOff>
      <xdr:row>0</xdr:row>
      <xdr:rowOff>0</xdr:rowOff>
    </xdr:from>
    <xdr:to>
      <xdr:col>3</xdr:col>
      <xdr:colOff>3766825</xdr:colOff>
      <xdr:row>1</xdr:row>
      <xdr:rowOff>108075</xdr:rowOff>
    </xdr:to>
    <xdr:sp macro="" textlink="">
      <xdr:nvSpPr>
        <xdr:cNvPr id="20" name="Rounded Rectangle 19" descr="Button containing hyperlink to Action 6.6">
          <a:hlinkClick xmlns:r="http://schemas.openxmlformats.org/officeDocument/2006/relationships" r:id="rId7"/>
        </xdr:cNvPr>
        <xdr:cNvSpPr/>
      </xdr:nvSpPr>
      <xdr:spPr>
        <a:xfrm>
          <a:off x="917575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6.06</a:t>
          </a:r>
        </a:p>
      </xdr:txBody>
    </xdr:sp>
    <xdr:clientData/>
  </xdr:twoCellAnchor>
  <xdr:twoCellAnchor>
    <xdr:from>
      <xdr:col>3</xdr:col>
      <xdr:colOff>2789555</xdr:colOff>
      <xdr:row>0</xdr:row>
      <xdr:rowOff>0</xdr:rowOff>
    </xdr:from>
    <xdr:to>
      <xdr:col>3</xdr:col>
      <xdr:colOff>3257555</xdr:colOff>
      <xdr:row>1</xdr:row>
      <xdr:rowOff>108075</xdr:rowOff>
    </xdr:to>
    <xdr:sp macro="" textlink="">
      <xdr:nvSpPr>
        <xdr:cNvPr id="21" name="Rounded Rectangle 20" descr="Button containing hyperlink to Action 6.5">
          <a:hlinkClick xmlns:r="http://schemas.openxmlformats.org/officeDocument/2006/relationships" r:id="rId8"/>
        </xdr:cNvPr>
        <xdr:cNvSpPr/>
      </xdr:nvSpPr>
      <xdr:spPr>
        <a:xfrm>
          <a:off x="866648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6.05</a:t>
          </a:r>
        </a:p>
      </xdr:txBody>
    </xdr:sp>
    <xdr:clientData/>
  </xdr:twoCellAnchor>
  <xdr:twoCellAnchor>
    <xdr:from>
      <xdr:col>3</xdr:col>
      <xdr:colOff>771525</xdr:colOff>
      <xdr:row>1</xdr:row>
      <xdr:rowOff>165225</xdr:rowOff>
    </xdr:from>
    <xdr:to>
      <xdr:col>3</xdr:col>
      <xdr:colOff>1239525</xdr:colOff>
      <xdr:row>1</xdr:row>
      <xdr:rowOff>435225</xdr:rowOff>
    </xdr:to>
    <xdr:sp macro="" textlink="">
      <xdr:nvSpPr>
        <xdr:cNvPr id="22" name="Rounded Rectangle 21" descr="Button containing hyperlink to Action 6.7">
          <a:hlinkClick xmlns:r="http://schemas.openxmlformats.org/officeDocument/2006/relationships" r:id="rId9"/>
        </xdr:cNvPr>
        <xdr:cNvSpPr/>
      </xdr:nvSpPr>
      <xdr:spPr>
        <a:xfrm>
          <a:off x="664845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6.07</a:t>
          </a:r>
        </a:p>
      </xdr:txBody>
    </xdr:sp>
    <xdr:clientData/>
  </xdr:twoCellAnchor>
  <xdr:twoCellAnchor>
    <xdr:from>
      <xdr:col>3</xdr:col>
      <xdr:colOff>1280795</xdr:colOff>
      <xdr:row>1</xdr:row>
      <xdr:rowOff>165225</xdr:rowOff>
    </xdr:from>
    <xdr:to>
      <xdr:col>3</xdr:col>
      <xdr:colOff>1748795</xdr:colOff>
      <xdr:row>1</xdr:row>
      <xdr:rowOff>435225</xdr:rowOff>
    </xdr:to>
    <xdr:sp macro="" textlink="">
      <xdr:nvSpPr>
        <xdr:cNvPr id="23" name="Rounded Rectangle 22" descr="Button containing hyperlink to Action 6.8">
          <a:hlinkClick xmlns:r="http://schemas.openxmlformats.org/officeDocument/2006/relationships" r:id="rId10"/>
        </xdr:cNvPr>
        <xdr:cNvSpPr/>
      </xdr:nvSpPr>
      <xdr:spPr>
        <a:xfrm>
          <a:off x="715772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6.08</a:t>
          </a:r>
        </a:p>
      </xdr:txBody>
    </xdr:sp>
    <xdr:clientData/>
  </xdr:twoCellAnchor>
  <xdr:twoCellAnchor>
    <xdr:from>
      <xdr:col>3</xdr:col>
      <xdr:colOff>1780540</xdr:colOff>
      <xdr:row>1</xdr:row>
      <xdr:rowOff>165225</xdr:rowOff>
    </xdr:from>
    <xdr:to>
      <xdr:col>3</xdr:col>
      <xdr:colOff>2248540</xdr:colOff>
      <xdr:row>1</xdr:row>
      <xdr:rowOff>435225</xdr:rowOff>
    </xdr:to>
    <xdr:sp macro="" textlink="">
      <xdr:nvSpPr>
        <xdr:cNvPr id="24" name="Rounded Rectangle 23" descr="Button containing hyperlink to Action 6.9">
          <a:hlinkClick xmlns:r="http://schemas.openxmlformats.org/officeDocument/2006/relationships" r:id="rId11"/>
        </xdr:cNvPr>
        <xdr:cNvSpPr/>
      </xdr:nvSpPr>
      <xdr:spPr>
        <a:xfrm>
          <a:off x="7657465"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6.9</a:t>
          </a:r>
        </a:p>
      </xdr:txBody>
    </xdr:sp>
    <xdr:clientData/>
  </xdr:twoCellAnchor>
  <xdr:twoCellAnchor>
    <xdr:from>
      <xdr:col>3</xdr:col>
      <xdr:colOff>2289810</xdr:colOff>
      <xdr:row>1</xdr:row>
      <xdr:rowOff>165225</xdr:rowOff>
    </xdr:from>
    <xdr:to>
      <xdr:col>3</xdr:col>
      <xdr:colOff>2757810</xdr:colOff>
      <xdr:row>1</xdr:row>
      <xdr:rowOff>435225</xdr:rowOff>
    </xdr:to>
    <xdr:sp macro="" textlink="">
      <xdr:nvSpPr>
        <xdr:cNvPr id="25" name="Rounded Rectangle 24" descr="Button containing hyperlink to Action 6.10">
          <a:hlinkClick xmlns:r="http://schemas.openxmlformats.org/officeDocument/2006/relationships" r:id="rId12"/>
        </xdr:cNvPr>
        <xdr:cNvSpPr/>
      </xdr:nvSpPr>
      <xdr:spPr>
        <a:xfrm>
          <a:off x="8166735"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6.10</a:t>
          </a:r>
        </a:p>
      </xdr:txBody>
    </xdr:sp>
    <xdr:clientData/>
  </xdr:twoCellAnchor>
  <xdr:twoCellAnchor>
    <xdr:from>
      <xdr:col>3</xdr:col>
      <xdr:colOff>2789555</xdr:colOff>
      <xdr:row>1</xdr:row>
      <xdr:rowOff>165225</xdr:rowOff>
    </xdr:from>
    <xdr:to>
      <xdr:col>3</xdr:col>
      <xdr:colOff>3257555</xdr:colOff>
      <xdr:row>1</xdr:row>
      <xdr:rowOff>435225</xdr:rowOff>
    </xdr:to>
    <xdr:sp macro="" textlink="">
      <xdr:nvSpPr>
        <xdr:cNvPr id="26" name="Rounded Rectangle 25" descr="Button containing hyperlink to Action 6.11">
          <a:hlinkClick xmlns:r="http://schemas.openxmlformats.org/officeDocument/2006/relationships" r:id="rId13"/>
        </xdr:cNvPr>
        <xdr:cNvSpPr/>
      </xdr:nvSpPr>
      <xdr:spPr>
        <a:xfrm>
          <a:off x="866648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6.11</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Blood Management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19050</xdr:rowOff>
    </xdr:from>
    <xdr:to>
      <xdr:col>3</xdr:col>
      <xdr:colOff>731625</xdr:colOff>
      <xdr:row>1</xdr:row>
      <xdr:rowOff>397125</xdr:rowOff>
    </xdr:to>
    <xdr:sp macro="" textlink="">
      <xdr:nvSpPr>
        <xdr:cNvPr id="14" name="Rounded Rectangle 13" descr="Button containing hyperlink to the Overview of Progress worksheet">
          <a:hlinkClick xmlns:r="http://schemas.openxmlformats.org/officeDocument/2006/relationships" r:id="rId2"/>
        </xdr:cNvPr>
        <xdr:cNvSpPr/>
      </xdr:nvSpPr>
      <xdr:spPr>
        <a:xfrm>
          <a:off x="3209925" y="19050"/>
          <a:ext cx="684000" cy="54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15" name="Rounded Rectangle 14" descr="Button containing hyperlink to Action 7.1">
          <a:hlinkClick xmlns:r="http://schemas.openxmlformats.org/officeDocument/2006/relationships" r:id="rId3"/>
        </xdr:cNvPr>
        <xdr:cNvSpPr/>
      </xdr:nvSpPr>
      <xdr:spPr>
        <a:xfrm>
          <a:off x="393382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16" name="Rounded Rectangle 15" descr="Button containing hyperlink to Action 7.2">
          <a:hlinkClick xmlns:r="http://schemas.openxmlformats.org/officeDocument/2006/relationships" r:id="rId4"/>
        </xdr:cNvPr>
        <xdr:cNvSpPr/>
      </xdr:nvSpPr>
      <xdr:spPr>
        <a:xfrm>
          <a:off x="438594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17" name="Rounded Rectangle 16" descr="Button containing hyperlink to Action 7.3">
          <a:hlinkClick xmlns:r="http://schemas.openxmlformats.org/officeDocument/2006/relationships" r:id="rId5"/>
        </xdr:cNvPr>
        <xdr:cNvSpPr/>
      </xdr:nvSpPr>
      <xdr:spPr>
        <a:xfrm>
          <a:off x="483806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18" name="Rounded Rectangle 17" descr="Button containing hyperlink to Action 7.4">
          <a:hlinkClick xmlns:r="http://schemas.openxmlformats.org/officeDocument/2006/relationships" r:id="rId6"/>
        </xdr:cNvPr>
        <xdr:cNvSpPr/>
      </xdr:nvSpPr>
      <xdr:spPr>
        <a:xfrm>
          <a:off x="529018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7.04</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19" name="Rounded Rectangle 18" descr="Button containing hyperlink to Action 7.5">
          <a:hlinkClick xmlns:r="http://schemas.openxmlformats.org/officeDocument/2006/relationships" r:id="rId7"/>
        </xdr:cNvPr>
        <xdr:cNvSpPr/>
      </xdr:nvSpPr>
      <xdr:spPr>
        <a:xfrm>
          <a:off x="574230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20" name="Rounded Rectangle 19" descr="Button containing hyperlink to Action 7.6">
          <a:hlinkClick xmlns:r="http://schemas.openxmlformats.org/officeDocument/2006/relationships" r:id="rId8"/>
        </xdr:cNvPr>
        <xdr:cNvSpPr/>
      </xdr:nvSpPr>
      <xdr:spPr>
        <a:xfrm>
          <a:off x="393382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7.06</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21" name="Rounded Rectangle 20" descr="Button containing hyperlink to Action 7.7">
          <a:hlinkClick xmlns:r="http://schemas.openxmlformats.org/officeDocument/2006/relationships" r:id="rId9"/>
        </xdr:cNvPr>
        <xdr:cNvSpPr/>
      </xdr:nvSpPr>
      <xdr:spPr>
        <a:xfrm>
          <a:off x="438594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7.07</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22" name="Rounded Rectangle 21" descr="Button containing hyperlink to Action 7.8">
          <a:hlinkClick xmlns:r="http://schemas.openxmlformats.org/officeDocument/2006/relationships" r:id="rId10"/>
        </xdr:cNvPr>
        <xdr:cNvSpPr/>
      </xdr:nvSpPr>
      <xdr:spPr>
        <a:xfrm>
          <a:off x="483806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7.08</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23" name="Rounded Rectangle 22" descr="Button containing hyperlink to Action 7.9">
          <a:hlinkClick xmlns:r="http://schemas.openxmlformats.org/officeDocument/2006/relationships" r:id="rId11"/>
        </xdr:cNvPr>
        <xdr:cNvSpPr/>
      </xdr:nvSpPr>
      <xdr:spPr>
        <a:xfrm>
          <a:off x="529018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7.09</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24" name="Rounded Rectangle 23" descr="Button containing hyperlink to Action 7.10">
          <a:hlinkClick xmlns:r="http://schemas.openxmlformats.org/officeDocument/2006/relationships" r:id="rId12"/>
        </xdr:cNvPr>
        <xdr:cNvSpPr/>
      </xdr:nvSpPr>
      <xdr:spPr>
        <a:xfrm>
          <a:off x="574230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7.10</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16" name="Picture 15" descr="Icon for the Recognising and Responding to Acute Deterioration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1885950</xdr:colOff>
      <xdr:row>0</xdr:row>
      <xdr:rowOff>19050</xdr:rowOff>
    </xdr:from>
    <xdr:to>
      <xdr:col>3</xdr:col>
      <xdr:colOff>2569950</xdr:colOff>
      <xdr:row>1</xdr:row>
      <xdr:rowOff>397125</xdr:rowOff>
    </xdr:to>
    <xdr:sp macro="" textlink="">
      <xdr:nvSpPr>
        <xdr:cNvPr id="17" name="Rounded Rectangle 16" descr="Button containing hyperlink to the Overview of Progress worksheet">
          <a:hlinkClick xmlns:r="http://schemas.openxmlformats.org/officeDocument/2006/relationships" r:id="rId2"/>
        </xdr:cNvPr>
        <xdr:cNvSpPr/>
      </xdr:nvSpPr>
      <xdr:spPr>
        <a:xfrm>
          <a:off x="7762875" y="19050"/>
          <a:ext cx="684000" cy="54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2609850</xdr:colOff>
      <xdr:row>0</xdr:row>
      <xdr:rowOff>0</xdr:rowOff>
    </xdr:from>
    <xdr:to>
      <xdr:col>3</xdr:col>
      <xdr:colOff>3023850</xdr:colOff>
      <xdr:row>1</xdr:row>
      <xdr:rowOff>108075</xdr:rowOff>
    </xdr:to>
    <xdr:sp macro="" textlink="">
      <xdr:nvSpPr>
        <xdr:cNvPr id="18" name="Rounded Rectangle 17" descr="Button containing hyperlink to Action 8.1">
          <a:hlinkClick xmlns:r="http://schemas.openxmlformats.org/officeDocument/2006/relationships" r:id="rId3"/>
        </xdr:cNvPr>
        <xdr:cNvSpPr/>
      </xdr:nvSpPr>
      <xdr:spPr>
        <a:xfrm>
          <a:off x="848677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8.01</a:t>
          </a:r>
        </a:p>
      </xdr:txBody>
    </xdr:sp>
    <xdr:clientData/>
  </xdr:twoCellAnchor>
  <xdr:twoCellAnchor>
    <xdr:from>
      <xdr:col>3</xdr:col>
      <xdr:colOff>3061970</xdr:colOff>
      <xdr:row>0</xdr:row>
      <xdr:rowOff>0</xdr:rowOff>
    </xdr:from>
    <xdr:to>
      <xdr:col>3</xdr:col>
      <xdr:colOff>3475970</xdr:colOff>
      <xdr:row>1</xdr:row>
      <xdr:rowOff>108075</xdr:rowOff>
    </xdr:to>
    <xdr:sp macro="" textlink="">
      <xdr:nvSpPr>
        <xdr:cNvPr id="19" name="Rounded Rectangle 18" descr="Button containing hyperlink to Action 8.2">
          <a:hlinkClick xmlns:r="http://schemas.openxmlformats.org/officeDocument/2006/relationships" r:id="rId4"/>
        </xdr:cNvPr>
        <xdr:cNvSpPr/>
      </xdr:nvSpPr>
      <xdr:spPr>
        <a:xfrm>
          <a:off x="893889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8.02</a:t>
          </a:r>
        </a:p>
      </xdr:txBody>
    </xdr:sp>
    <xdr:clientData/>
  </xdr:twoCellAnchor>
  <xdr:twoCellAnchor>
    <xdr:from>
      <xdr:col>3</xdr:col>
      <xdr:colOff>3514090</xdr:colOff>
      <xdr:row>0</xdr:row>
      <xdr:rowOff>0</xdr:rowOff>
    </xdr:from>
    <xdr:to>
      <xdr:col>3</xdr:col>
      <xdr:colOff>3928090</xdr:colOff>
      <xdr:row>1</xdr:row>
      <xdr:rowOff>108075</xdr:rowOff>
    </xdr:to>
    <xdr:sp macro="" textlink="">
      <xdr:nvSpPr>
        <xdr:cNvPr id="20" name="Rounded Rectangle 19" descr="Button containing hyperlink to Action 8.3">
          <a:hlinkClick xmlns:r="http://schemas.openxmlformats.org/officeDocument/2006/relationships" r:id="rId5"/>
        </xdr:cNvPr>
        <xdr:cNvSpPr/>
      </xdr:nvSpPr>
      <xdr:spPr>
        <a:xfrm>
          <a:off x="939101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8.03</a:t>
          </a:r>
        </a:p>
      </xdr:txBody>
    </xdr:sp>
    <xdr:clientData/>
  </xdr:twoCellAnchor>
  <xdr:twoCellAnchor>
    <xdr:from>
      <xdr:col>3</xdr:col>
      <xdr:colOff>3966210</xdr:colOff>
      <xdr:row>0</xdr:row>
      <xdr:rowOff>0</xdr:rowOff>
    </xdr:from>
    <xdr:to>
      <xdr:col>3</xdr:col>
      <xdr:colOff>4380210</xdr:colOff>
      <xdr:row>1</xdr:row>
      <xdr:rowOff>108075</xdr:rowOff>
    </xdr:to>
    <xdr:sp macro="" textlink="">
      <xdr:nvSpPr>
        <xdr:cNvPr id="21" name="Rounded Rectangle 20" descr="Button containing hyperlink to Action 8.4">
          <a:hlinkClick xmlns:r="http://schemas.openxmlformats.org/officeDocument/2006/relationships" r:id="rId6"/>
        </xdr:cNvPr>
        <xdr:cNvSpPr/>
      </xdr:nvSpPr>
      <xdr:spPr>
        <a:xfrm>
          <a:off x="984313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8.04</a:t>
          </a:r>
        </a:p>
      </xdr:txBody>
    </xdr:sp>
    <xdr:clientData/>
  </xdr:twoCellAnchor>
  <xdr:twoCellAnchor>
    <xdr:from>
      <xdr:col>3</xdr:col>
      <xdr:colOff>5322570</xdr:colOff>
      <xdr:row>0</xdr:row>
      <xdr:rowOff>0</xdr:rowOff>
    </xdr:from>
    <xdr:to>
      <xdr:col>3</xdr:col>
      <xdr:colOff>5736570</xdr:colOff>
      <xdr:row>1</xdr:row>
      <xdr:rowOff>108075</xdr:rowOff>
    </xdr:to>
    <xdr:sp macro="" textlink="">
      <xdr:nvSpPr>
        <xdr:cNvPr id="22" name="Rounded Rectangle 21" descr="Button containing hyperlink to Action 8.7">
          <a:hlinkClick xmlns:r="http://schemas.openxmlformats.org/officeDocument/2006/relationships" r:id="rId7"/>
        </xdr:cNvPr>
        <xdr:cNvSpPr/>
      </xdr:nvSpPr>
      <xdr:spPr>
        <a:xfrm>
          <a:off x="1119949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8.07</a:t>
          </a:r>
        </a:p>
      </xdr:txBody>
    </xdr:sp>
    <xdr:clientData/>
  </xdr:twoCellAnchor>
  <xdr:twoCellAnchor>
    <xdr:from>
      <xdr:col>3</xdr:col>
      <xdr:colOff>4870450</xdr:colOff>
      <xdr:row>0</xdr:row>
      <xdr:rowOff>0</xdr:rowOff>
    </xdr:from>
    <xdr:to>
      <xdr:col>3</xdr:col>
      <xdr:colOff>5284450</xdr:colOff>
      <xdr:row>1</xdr:row>
      <xdr:rowOff>108075</xdr:rowOff>
    </xdr:to>
    <xdr:sp macro="" textlink="">
      <xdr:nvSpPr>
        <xdr:cNvPr id="23" name="Rounded Rectangle 22" descr="Button containing hyperlink to Action 8.6">
          <a:hlinkClick xmlns:r="http://schemas.openxmlformats.org/officeDocument/2006/relationships" r:id="rId8"/>
        </xdr:cNvPr>
        <xdr:cNvSpPr/>
      </xdr:nvSpPr>
      <xdr:spPr>
        <a:xfrm>
          <a:off x="1074737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8.06</a:t>
          </a:r>
        </a:p>
      </xdr:txBody>
    </xdr:sp>
    <xdr:clientData/>
  </xdr:twoCellAnchor>
  <xdr:twoCellAnchor>
    <xdr:from>
      <xdr:col>3</xdr:col>
      <xdr:colOff>4418330</xdr:colOff>
      <xdr:row>0</xdr:row>
      <xdr:rowOff>0</xdr:rowOff>
    </xdr:from>
    <xdr:to>
      <xdr:col>3</xdr:col>
      <xdr:colOff>4832330</xdr:colOff>
      <xdr:row>1</xdr:row>
      <xdr:rowOff>108075</xdr:rowOff>
    </xdr:to>
    <xdr:sp macro="" textlink="">
      <xdr:nvSpPr>
        <xdr:cNvPr id="24" name="Rounded Rectangle 23" descr="Button containing hyperlink to Action 8.5">
          <a:hlinkClick xmlns:r="http://schemas.openxmlformats.org/officeDocument/2006/relationships" r:id="rId9"/>
        </xdr:cNvPr>
        <xdr:cNvSpPr/>
      </xdr:nvSpPr>
      <xdr:spPr>
        <a:xfrm>
          <a:off x="1029525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8.05</a:t>
          </a:r>
        </a:p>
      </xdr:txBody>
    </xdr:sp>
    <xdr:clientData/>
  </xdr:twoCellAnchor>
  <xdr:twoCellAnchor>
    <xdr:from>
      <xdr:col>3</xdr:col>
      <xdr:colOff>2609850</xdr:colOff>
      <xdr:row>1</xdr:row>
      <xdr:rowOff>165225</xdr:rowOff>
    </xdr:from>
    <xdr:to>
      <xdr:col>3</xdr:col>
      <xdr:colOff>3023850</xdr:colOff>
      <xdr:row>1</xdr:row>
      <xdr:rowOff>435225</xdr:rowOff>
    </xdr:to>
    <xdr:sp macro="" textlink="">
      <xdr:nvSpPr>
        <xdr:cNvPr id="25" name="Rounded Rectangle 24" descr="Button containing hyperlink to Action 8.8">
          <a:hlinkClick xmlns:r="http://schemas.openxmlformats.org/officeDocument/2006/relationships" r:id="rId10"/>
        </xdr:cNvPr>
        <xdr:cNvSpPr/>
      </xdr:nvSpPr>
      <xdr:spPr>
        <a:xfrm>
          <a:off x="848677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8.08</a:t>
          </a:r>
        </a:p>
      </xdr:txBody>
    </xdr:sp>
    <xdr:clientData/>
  </xdr:twoCellAnchor>
  <xdr:twoCellAnchor>
    <xdr:from>
      <xdr:col>3</xdr:col>
      <xdr:colOff>3061970</xdr:colOff>
      <xdr:row>1</xdr:row>
      <xdr:rowOff>165225</xdr:rowOff>
    </xdr:from>
    <xdr:to>
      <xdr:col>3</xdr:col>
      <xdr:colOff>3475970</xdr:colOff>
      <xdr:row>1</xdr:row>
      <xdr:rowOff>435225</xdr:rowOff>
    </xdr:to>
    <xdr:sp macro="" textlink="">
      <xdr:nvSpPr>
        <xdr:cNvPr id="26" name="Rounded Rectangle 25" descr="Button containing hyperlink to Action 8.9">
          <a:hlinkClick xmlns:r="http://schemas.openxmlformats.org/officeDocument/2006/relationships" r:id="rId11"/>
        </xdr:cNvPr>
        <xdr:cNvSpPr/>
      </xdr:nvSpPr>
      <xdr:spPr>
        <a:xfrm>
          <a:off x="893889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8.09</a:t>
          </a:r>
        </a:p>
      </xdr:txBody>
    </xdr:sp>
    <xdr:clientData/>
  </xdr:twoCellAnchor>
  <xdr:twoCellAnchor>
    <xdr:from>
      <xdr:col>3</xdr:col>
      <xdr:colOff>3514090</xdr:colOff>
      <xdr:row>1</xdr:row>
      <xdr:rowOff>165225</xdr:rowOff>
    </xdr:from>
    <xdr:to>
      <xdr:col>3</xdr:col>
      <xdr:colOff>3928090</xdr:colOff>
      <xdr:row>1</xdr:row>
      <xdr:rowOff>435225</xdr:rowOff>
    </xdr:to>
    <xdr:sp macro="" textlink="">
      <xdr:nvSpPr>
        <xdr:cNvPr id="27" name="Rounded Rectangle 26" descr="Button containing hyperlink to Action 8.10">
          <a:hlinkClick xmlns:r="http://schemas.openxmlformats.org/officeDocument/2006/relationships" r:id="rId12"/>
        </xdr:cNvPr>
        <xdr:cNvSpPr/>
      </xdr:nvSpPr>
      <xdr:spPr>
        <a:xfrm>
          <a:off x="939101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8.10</a:t>
          </a:r>
        </a:p>
      </xdr:txBody>
    </xdr:sp>
    <xdr:clientData/>
  </xdr:twoCellAnchor>
  <xdr:twoCellAnchor>
    <xdr:from>
      <xdr:col>3</xdr:col>
      <xdr:colOff>3966210</xdr:colOff>
      <xdr:row>1</xdr:row>
      <xdr:rowOff>165225</xdr:rowOff>
    </xdr:from>
    <xdr:to>
      <xdr:col>3</xdr:col>
      <xdr:colOff>4380210</xdr:colOff>
      <xdr:row>1</xdr:row>
      <xdr:rowOff>435225</xdr:rowOff>
    </xdr:to>
    <xdr:sp macro="" textlink="">
      <xdr:nvSpPr>
        <xdr:cNvPr id="28" name="Rounded Rectangle 27" descr="Button containing hyperlink to Action 8.11">
          <a:hlinkClick xmlns:r="http://schemas.openxmlformats.org/officeDocument/2006/relationships" r:id="rId13"/>
        </xdr:cNvPr>
        <xdr:cNvSpPr/>
      </xdr:nvSpPr>
      <xdr:spPr>
        <a:xfrm>
          <a:off x="984313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8.11</a:t>
          </a:r>
        </a:p>
      </xdr:txBody>
    </xdr:sp>
    <xdr:clientData/>
  </xdr:twoCellAnchor>
  <xdr:twoCellAnchor>
    <xdr:from>
      <xdr:col>3</xdr:col>
      <xdr:colOff>4870450</xdr:colOff>
      <xdr:row>1</xdr:row>
      <xdr:rowOff>165225</xdr:rowOff>
    </xdr:from>
    <xdr:to>
      <xdr:col>3</xdr:col>
      <xdr:colOff>5284450</xdr:colOff>
      <xdr:row>1</xdr:row>
      <xdr:rowOff>435225</xdr:rowOff>
    </xdr:to>
    <xdr:sp macro="" textlink="">
      <xdr:nvSpPr>
        <xdr:cNvPr id="29" name="Rounded Rectangle 28" descr="Button containing hyperlink to Action 8.13">
          <a:hlinkClick xmlns:r="http://schemas.openxmlformats.org/officeDocument/2006/relationships" r:id="rId14"/>
        </xdr:cNvPr>
        <xdr:cNvSpPr/>
      </xdr:nvSpPr>
      <xdr:spPr>
        <a:xfrm>
          <a:off x="1074737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8.13</a:t>
          </a:r>
        </a:p>
      </xdr:txBody>
    </xdr:sp>
    <xdr:clientData/>
  </xdr:twoCellAnchor>
  <xdr:twoCellAnchor>
    <xdr:from>
      <xdr:col>3</xdr:col>
      <xdr:colOff>4418330</xdr:colOff>
      <xdr:row>1</xdr:row>
      <xdr:rowOff>165225</xdr:rowOff>
    </xdr:from>
    <xdr:to>
      <xdr:col>3</xdr:col>
      <xdr:colOff>4832330</xdr:colOff>
      <xdr:row>1</xdr:row>
      <xdr:rowOff>435225</xdr:rowOff>
    </xdr:to>
    <xdr:sp macro="" textlink="">
      <xdr:nvSpPr>
        <xdr:cNvPr id="30" name="Rounded Rectangle 29" descr="Button containing hyperlink to Action 8.12">
          <a:hlinkClick xmlns:r="http://schemas.openxmlformats.org/officeDocument/2006/relationships" r:id="rId15"/>
        </xdr:cNvPr>
        <xdr:cNvSpPr/>
      </xdr:nvSpPr>
      <xdr:spPr>
        <a:xfrm>
          <a:off x="1029525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8.12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mmission sty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20.bin"/><Relationship Id="rId4" Type="http://schemas.openxmlformats.org/officeDocument/2006/relationships/comments" Target="../comments4.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3:C70"/>
  <sheetViews>
    <sheetView showGridLines="0" tabSelected="1" zoomScaleNormal="100" workbookViewId="0">
      <selection activeCell="B14" sqref="B14"/>
    </sheetView>
  </sheetViews>
  <sheetFormatPr defaultColWidth="0" defaultRowHeight="12.75" x14ac:dyDescent="0.2"/>
  <cols>
    <col min="1" max="1" width="1.7109375" customWidth="1"/>
    <col min="2" max="2" width="100.7109375" customWidth="1"/>
    <col min="3" max="3" width="1.7109375" customWidth="1"/>
    <col min="4" max="702" width="9.140625" hidden="1" customWidth="1"/>
    <col min="703" max="16384" width="9.140625" hidden="1"/>
  </cols>
  <sheetData>
    <row r="13" spans="2:2" ht="119.25" customHeight="1" x14ac:dyDescent="0.2">
      <c r="B13" s="363" t="s">
        <v>1408</v>
      </c>
    </row>
    <row r="14" spans="2:2" s="364" customFormat="1" ht="25.5" customHeight="1" x14ac:dyDescent="0.2">
      <c r="B14" s="367" t="s">
        <v>1296</v>
      </c>
    </row>
    <row r="16" spans="2:2" x14ac:dyDescent="0.2">
      <c r="B16" t="s">
        <v>1333</v>
      </c>
    </row>
    <row r="17" spans="2:2" x14ac:dyDescent="0.2">
      <c r="B17" s="371" t="s">
        <v>1297</v>
      </c>
    </row>
    <row r="18" spans="2:2" x14ac:dyDescent="0.2">
      <c r="B18" s="370" t="s">
        <v>1298</v>
      </c>
    </row>
    <row r="19" spans="2:2" x14ac:dyDescent="0.2">
      <c r="B19" s="370" t="s">
        <v>1299</v>
      </c>
    </row>
    <row r="20" spans="2:2" x14ac:dyDescent="0.2">
      <c r="B20" s="370" t="s">
        <v>1300</v>
      </c>
    </row>
    <row r="21" spans="2:2" x14ac:dyDescent="0.2">
      <c r="B21" s="370" t="s">
        <v>1301</v>
      </c>
    </row>
    <row r="22" spans="2:2" x14ac:dyDescent="0.2">
      <c r="B22" s="370" t="s">
        <v>1302</v>
      </c>
    </row>
    <row r="23" spans="2:2" x14ac:dyDescent="0.2">
      <c r="B23" s="370" t="s">
        <v>1303</v>
      </c>
    </row>
    <row r="24" spans="2:2" x14ac:dyDescent="0.2">
      <c r="B24" s="370" t="s">
        <v>1369</v>
      </c>
    </row>
    <row r="25" spans="2:2" x14ac:dyDescent="0.2">
      <c r="B25" s="370" t="s">
        <v>1370</v>
      </c>
    </row>
    <row r="26" spans="2:2" x14ac:dyDescent="0.2">
      <c r="B26" s="370" t="s">
        <v>1371</v>
      </c>
    </row>
    <row r="27" spans="2:2" x14ac:dyDescent="0.2">
      <c r="B27" s="370" t="s">
        <v>1304</v>
      </c>
    </row>
    <row r="28" spans="2:2" x14ac:dyDescent="0.2">
      <c r="B28" s="370" t="s">
        <v>1305</v>
      </c>
    </row>
    <row r="29" spans="2:2" x14ac:dyDescent="0.2">
      <c r="B29" s="370" t="s">
        <v>1306</v>
      </c>
    </row>
    <row r="30" spans="2:2" x14ac:dyDescent="0.2">
      <c r="B30" s="370" t="s">
        <v>1307</v>
      </c>
    </row>
    <row r="31" spans="2:2" x14ac:dyDescent="0.2">
      <c r="B31" s="370" t="s">
        <v>1308</v>
      </c>
    </row>
    <row r="32" spans="2:2" x14ac:dyDescent="0.2">
      <c r="B32" s="370" t="s">
        <v>1309</v>
      </c>
    </row>
    <row r="33" spans="2:2" x14ac:dyDescent="0.2">
      <c r="B33" s="370" t="s">
        <v>1310</v>
      </c>
    </row>
    <row r="34" spans="2:2" x14ac:dyDescent="0.2">
      <c r="B34" s="370" t="s">
        <v>1311</v>
      </c>
    </row>
    <row r="35" spans="2:2" x14ac:dyDescent="0.2">
      <c r="B35" s="370" t="s">
        <v>1312</v>
      </c>
    </row>
    <row r="36" spans="2:2" x14ac:dyDescent="0.2">
      <c r="B36" s="370" t="s">
        <v>1313</v>
      </c>
    </row>
    <row r="37" spans="2:2" x14ac:dyDescent="0.2">
      <c r="B37" s="370" t="s">
        <v>1314</v>
      </c>
    </row>
    <row r="38" spans="2:2" x14ac:dyDescent="0.2">
      <c r="B38" s="370" t="s">
        <v>1315</v>
      </c>
    </row>
    <row r="39" spans="2:2" x14ac:dyDescent="0.2">
      <c r="B39" s="370" t="s">
        <v>1316</v>
      </c>
    </row>
    <row r="40" spans="2:2" x14ac:dyDescent="0.2">
      <c r="B40" s="370" t="s">
        <v>1317</v>
      </c>
    </row>
    <row r="41" spans="2:2" x14ac:dyDescent="0.2">
      <c r="B41" s="370" t="s">
        <v>1318</v>
      </c>
    </row>
    <row r="42" spans="2:2" x14ac:dyDescent="0.2">
      <c r="B42" s="370" t="s">
        <v>1319</v>
      </c>
    </row>
    <row r="44" spans="2:2" ht="18.75" customHeight="1" x14ac:dyDescent="0.2">
      <c r="B44" t="s">
        <v>1320</v>
      </c>
    </row>
    <row r="48" spans="2:2" x14ac:dyDescent="0.2">
      <c r="B48" s="366" t="s">
        <v>1329</v>
      </c>
    </row>
    <row r="49" spans="2:2" ht="63.75" x14ac:dyDescent="0.2">
      <c r="B49" s="363" t="s">
        <v>1321</v>
      </c>
    </row>
    <row r="50" spans="2:2" ht="260.25" customHeight="1" x14ac:dyDescent="0.2"/>
    <row r="51" spans="2:2" ht="191.25" x14ac:dyDescent="0.2">
      <c r="B51" s="363" t="s">
        <v>1334</v>
      </c>
    </row>
    <row r="53" spans="2:2" ht="38.25" x14ac:dyDescent="0.2">
      <c r="B53" s="363" t="s">
        <v>1325</v>
      </c>
    </row>
    <row r="54" spans="2:2" ht="357" x14ac:dyDescent="0.2">
      <c r="B54" s="381" t="s">
        <v>1327</v>
      </c>
    </row>
    <row r="55" spans="2:2" ht="76.5" x14ac:dyDescent="0.2">
      <c r="B55" s="381" t="s">
        <v>1335</v>
      </c>
    </row>
    <row r="56" spans="2:2" ht="267.75" x14ac:dyDescent="0.2">
      <c r="B56" s="363" t="s">
        <v>1336</v>
      </c>
    </row>
    <row r="58" spans="2:2" ht="216.75" x14ac:dyDescent="0.2">
      <c r="B58" s="363" t="s">
        <v>1337</v>
      </c>
    </row>
    <row r="59" spans="2:2" ht="38.25" x14ac:dyDescent="0.2">
      <c r="B59" s="363" t="s">
        <v>1326</v>
      </c>
    </row>
    <row r="61" spans="2:2" ht="344.25" x14ac:dyDescent="0.2">
      <c r="B61" s="381" t="s">
        <v>1328</v>
      </c>
    </row>
    <row r="62" spans="2:2" x14ac:dyDescent="0.2">
      <c r="B62" s="366" t="s">
        <v>1330</v>
      </c>
    </row>
    <row r="63" spans="2:2" ht="267.75" x14ac:dyDescent="0.2">
      <c r="B63" s="363" t="s">
        <v>1338</v>
      </c>
    </row>
    <row r="64" spans="2:2" x14ac:dyDescent="0.2">
      <c r="B64" s="11" t="s">
        <v>1331</v>
      </c>
    </row>
    <row r="65" spans="2:2" ht="38.25" x14ac:dyDescent="0.2">
      <c r="B65" s="363" t="s">
        <v>1339</v>
      </c>
    </row>
    <row r="67" spans="2:2" x14ac:dyDescent="0.2">
      <c r="B67" s="11" t="s">
        <v>1332</v>
      </c>
    </row>
    <row r="68" spans="2:2" ht="204" x14ac:dyDescent="0.2">
      <c r="B68" s="363" t="s">
        <v>1340</v>
      </c>
    </row>
    <row r="70" spans="2:2" ht="38.25" x14ac:dyDescent="0.2">
      <c r="B70" s="363" t="s">
        <v>1407</v>
      </c>
    </row>
  </sheetData>
  <hyperlinks>
    <hyperlink ref="B18" location="Governance!A1" display="Governance: Clinical Governance Standard worksheet"/>
    <hyperlink ref="B19" location="'Gov-EL'!A1" display="Gov-EL: Evidence list worksheet for the Clinical Governance Standard"/>
    <hyperlink ref="B20" location="'Gov-TL'!A1" display="Gov-TL: Task list worksheet for the Clinical Governance Standard"/>
    <hyperlink ref="B21" location="Partnering!A1" display="Partnering: Partnering with Consumers Standard worksheet"/>
    <hyperlink ref="B22" location="'Part-EL'!A1" display="Part-EL: Evidence list worksheet for the Partnering with Consumers Standard"/>
    <hyperlink ref="B23" location="'Part-TL'!A1" display="Part-TL: Task list worksheet for the Partnering with Consumers Standard"/>
    <hyperlink ref="B24" location="PCI!A1" display="PCI: Preventing and Controlling Infections Standard worksheet"/>
    <hyperlink ref="B25" location="'PCI-EL'!A1" display="PCI-EL: Evidence list worksheet for the Preventing and Controlling Infections Standard"/>
    <hyperlink ref="B26" location="'PCI-TL'!A1" display="PCI-TL: Task list worksheet for the Preventing and Controlling Infections Standard"/>
    <hyperlink ref="B27" location="MedSafety!A1" display="MedSafety: Medication Safety Standard worksheet"/>
    <hyperlink ref="B28" location="'Med-EL'!A1" display="Med-EL: Evidence list worksheet for the Medication Safety Standard"/>
    <hyperlink ref="B29" location="'Med-TL'!A1" display="Med-TL: Task list worksheet for the Medication Safety Standard"/>
    <hyperlink ref="B30" location="CompCare!A1" display="CompCare: Comprehensive Care Standard worksheet"/>
    <hyperlink ref="B31" location="'Comp-EL'!A1" display="Comp-EL: Evidence list worksheet for the Comprehensive Care Standard"/>
    <hyperlink ref="B32" location="'Comp-TL'!A1" display="Comp-TL: Task list worksheet for the Comprehensive Care Standard"/>
    <hyperlink ref="B33" location="'Comm-EL'!A1" display="Communicating: Communicating for Safety Standard worksheet"/>
    <hyperlink ref="B34" location="'Comm-EL'!A1" display="Comm-EL: Evidence list worksheet for the Communicating for Safety Standard"/>
    <hyperlink ref="B35" location="'Comm-TL'!A1" display="Comm-TL: Task list worksheet for the Communicating for Safety Standard"/>
    <hyperlink ref="B36" location="Blood!A1" display="Blood: Blood Management Standard worksheet"/>
    <hyperlink ref="B37" location="'Blood-EL'!A1" display="Blood-EL: Evidence list worksheet for the Blood Management Standard"/>
    <hyperlink ref="B38" location="'Blood-TL'!A1" display="Blood-TL: Task list worksheet for the Blood Management Standard"/>
    <hyperlink ref="B39" location="RR!A1" display="RR: Recognising and Responding to Acute Deterioration Standard worksheet"/>
    <hyperlink ref="B40" location="'RR-EL'!A1" display="RR-EL: Evidence list worksheet for the Recognising and Responding to Acute Deterioration Standard"/>
    <hyperlink ref="B41" location="'RR-TL'!A1" display="RR-TL: Task list worksheet for the Recognising and Responding to Acute Deterioration Standard"/>
    <hyperlink ref="B42" location="'Overview of progress'!A1" display="Overview of progress: Summary report"/>
  </hyperlinks>
  <pageMargins left="0.23622047244094491" right="0.23622047244094491" top="0.74803149606299213" bottom="0.74803149606299213" header="0.31496062992125984" footer="0.31496062992125984"/>
  <pageSetup paperSize="9" fitToHeight="0" orientation="portrait" r:id="rId1"/>
  <headerFooter>
    <oddFooter>&amp;L&amp;8&amp;A&amp;R&amp;8&amp;P of &amp;N</oddFooter>
  </headerFooter>
  <rowBreaks count="2" manualBreakCount="2">
    <brk id="47" min="1" max="1" man="1"/>
    <brk id="61" min="1"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E4BF"/>
    <pageSetUpPr fitToPage="1"/>
  </sheetPr>
  <dimension ref="A1:AC117"/>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1373</v>
      </c>
      <c r="AA1" t="s">
        <v>383</v>
      </c>
      <c r="AB1" t="s">
        <v>384</v>
      </c>
      <c r="AC1" t="s">
        <v>385</v>
      </c>
    </row>
    <row r="3" spans="2:29" ht="51" customHeight="1" x14ac:dyDescent="0.2">
      <c r="B3" s="453" t="s">
        <v>133</v>
      </c>
      <c r="C3" s="453"/>
      <c r="D3" s="1"/>
    </row>
    <row r="4" spans="2:29" x14ac:dyDescent="0.2">
      <c r="B4" s="1"/>
      <c r="C4" s="1"/>
      <c r="D4" s="1"/>
    </row>
    <row r="5" spans="2:29" ht="25.5" x14ac:dyDescent="0.2">
      <c r="B5" s="342" t="s">
        <v>1</v>
      </c>
      <c r="C5" s="343" t="s">
        <v>7</v>
      </c>
      <c r="D5" s="347" t="s">
        <v>8</v>
      </c>
      <c r="E5" s="348" t="s">
        <v>1295</v>
      </c>
      <c r="F5" s="349" t="s">
        <v>10</v>
      </c>
    </row>
    <row r="6" spans="2:29" ht="25.5" customHeight="1" x14ac:dyDescent="0.2">
      <c r="B6" s="454" t="s">
        <v>1342</v>
      </c>
      <c r="C6" s="455"/>
      <c r="D6" s="289"/>
      <c r="E6" s="290"/>
      <c r="F6" s="375"/>
    </row>
    <row r="7" spans="2:29" x14ac:dyDescent="0.2">
      <c r="B7" s="196" t="s">
        <v>134</v>
      </c>
      <c r="C7" s="199"/>
      <c r="D7" s="281"/>
      <c r="E7" s="285"/>
      <c r="F7" s="255"/>
    </row>
    <row r="8" spans="2:29" x14ac:dyDescent="0.2">
      <c r="B8" s="327">
        <v>3.01</v>
      </c>
      <c r="C8" s="154" t="s">
        <v>1147</v>
      </c>
      <c r="D8" s="282"/>
      <c r="E8" s="286"/>
      <c r="F8" s="374"/>
    </row>
    <row r="9" spans="2:29" x14ac:dyDescent="0.2">
      <c r="B9" s="383"/>
      <c r="C9" s="154" t="s">
        <v>1148</v>
      </c>
      <c r="D9" s="282"/>
      <c r="E9" s="286"/>
      <c r="F9" s="374"/>
    </row>
    <row r="10" spans="2:29" x14ac:dyDescent="0.2">
      <c r="B10" s="383"/>
      <c r="C10" s="154" t="s">
        <v>1149</v>
      </c>
      <c r="D10" s="282"/>
      <c r="E10" s="286"/>
      <c r="F10" s="374"/>
    </row>
    <row r="11" spans="2:29" x14ac:dyDescent="0.2">
      <c r="B11" s="383"/>
      <c r="C11" s="154" t="s">
        <v>1150</v>
      </c>
      <c r="D11" s="282"/>
      <c r="E11" s="286"/>
      <c r="F11" s="374"/>
    </row>
    <row r="12" spans="2:29" x14ac:dyDescent="0.2">
      <c r="B12" s="383"/>
      <c r="C12" s="154" t="s">
        <v>1151</v>
      </c>
      <c r="D12" s="282"/>
      <c r="E12" s="286"/>
      <c r="F12" s="374"/>
    </row>
    <row r="13" spans="2:29" x14ac:dyDescent="0.2">
      <c r="B13" s="327">
        <v>3.02</v>
      </c>
      <c r="C13" s="154" t="s">
        <v>1147</v>
      </c>
      <c r="D13" s="282"/>
      <c r="E13" s="286"/>
      <c r="F13" s="374"/>
    </row>
    <row r="14" spans="2:29" x14ac:dyDescent="0.2">
      <c r="B14" s="383"/>
      <c r="C14" s="154" t="s">
        <v>1148</v>
      </c>
      <c r="D14" s="282"/>
      <c r="E14" s="286"/>
      <c r="F14" s="374"/>
    </row>
    <row r="15" spans="2:29" x14ac:dyDescent="0.2">
      <c r="B15" s="383"/>
      <c r="C15" s="154" t="s">
        <v>1149</v>
      </c>
      <c r="D15" s="282"/>
      <c r="E15" s="286"/>
      <c r="F15" s="374"/>
    </row>
    <row r="16" spans="2:29" x14ac:dyDescent="0.2">
      <c r="B16" s="383"/>
      <c r="C16" s="154" t="s">
        <v>1150</v>
      </c>
      <c r="D16" s="282"/>
      <c r="E16" s="286"/>
      <c r="F16" s="374"/>
    </row>
    <row r="17" spans="2:6" x14ac:dyDescent="0.2">
      <c r="B17" s="383"/>
      <c r="C17" s="154" t="s">
        <v>1151</v>
      </c>
      <c r="D17" s="282"/>
      <c r="E17" s="286"/>
      <c r="F17" s="374"/>
    </row>
    <row r="18" spans="2:6" x14ac:dyDescent="0.2">
      <c r="B18" s="196" t="s">
        <v>135</v>
      </c>
      <c r="C18" s="213"/>
      <c r="D18" s="281"/>
      <c r="E18" s="285"/>
      <c r="F18" s="255"/>
    </row>
    <row r="19" spans="2:6" x14ac:dyDescent="0.2">
      <c r="B19" s="327">
        <v>3.03</v>
      </c>
      <c r="C19" s="154" t="s">
        <v>1147</v>
      </c>
      <c r="D19" s="282"/>
      <c r="E19" s="286"/>
      <c r="F19" s="374"/>
    </row>
    <row r="20" spans="2:6" x14ac:dyDescent="0.2">
      <c r="B20" s="383"/>
      <c r="C20" s="154" t="s">
        <v>1148</v>
      </c>
      <c r="D20" s="282"/>
      <c r="E20" s="286"/>
      <c r="F20" s="374"/>
    </row>
    <row r="21" spans="2:6" x14ac:dyDescent="0.2">
      <c r="B21" s="383"/>
      <c r="C21" s="154" t="s">
        <v>1149</v>
      </c>
      <c r="D21" s="282"/>
      <c r="E21" s="286"/>
      <c r="F21" s="374"/>
    </row>
    <row r="22" spans="2:6" x14ac:dyDescent="0.2">
      <c r="B22" s="383"/>
      <c r="C22" s="154" t="s">
        <v>1150</v>
      </c>
      <c r="D22" s="282"/>
      <c r="E22" s="286"/>
      <c r="F22" s="374"/>
    </row>
    <row r="23" spans="2:6" x14ac:dyDescent="0.2">
      <c r="B23" s="383"/>
      <c r="C23" s="154" t="s">
        <v>1151</v>
      </c>
      <c r="D23" s="282"/>
      <c r="E23" s="286"/>
      <c r="F23" s="374"/>
    </row>
    <row r="24" spans="2:6" x14ac:dyDescent="0.2">
      <c r="B24" s="196" t="s">
        <v>136</v>
      </c>
      <c r="C24" s="213"/>
      <c r="D24" s="281"/>
      <c r="E24" s="285"/>
      <c r="F24" s="255"/>
    </row>
    <row r="25" spans="2:6" x14ac:dyDescent="0.2">
      <c r="B25" s="327">
        <v>3.04</v>
      </c>
      <c r="C25" s="154" t="s">
        <v>1147</v>
      </c>
      <c r="D25" s="282"/>
      <c r="E25" s="286"/>
      <c r="F25" s="374"/>
    </row>
    <row r="26" spans="2:6" x14ac:dyDescent="0.2">
      <c r="B26" s="383"/>
      <c r="C26" s="154" t="s">
        <v>1148</v>
      </c>
      <c r="D26" s="282"/>
      <c r="E26" s="286"/>
      <c r="F26" s="374"/>
    </row>
    <row r="27" spans="2:6" x14ac:dyDescent="0.2">
      <c r="B27" s="383"/>
      <c r="C27" s="154" t="s">
        <v>1149</v>
      </c>
      <c r="D27" s="282"/>
      <c r="E27" s="286"/>
      <c r="F27" s="374"/>
    </row>
    <row r="28" spans="2:6" x14ac:dyDescent="0.2">
      <c r="B28" s="383"/>
      <c r="C28" s="154" t="s">
        <v>1150</v>
      </c>
      <c r="D28" s="282"/>
      <c r="E28" s="286"/>
      <c r="F28" s="374"/>
    </row>
    <row r="29" spans="2:6" x14ac:dyDescent="0.2">
      <c r="B29" s="383"/>
      <c r="C29" s="154" t="s">
        <v>1151</v>
      </c>
      <c r="D29" s="282"/>
      <c r="E29" s="286"/>
      <c r="F29" s="374"/>
    </row>
    <row r="30" spans="2:6" x14ac:dyDescent="0.2">
      <c r="B30" s="196" t="s">
        <v>137</v>
      </c>
      <c r="C30" s="213"/>
      <c r="D30" s="281"/>
      <c r="E30" s="285"/>
      <c r="F30" s="255"/>
    </row>
    <row r="31" spans="2:6" x14ac:dyDescent="0.2">
      <c r="B31" s="327">
        <v>3.05</v>
      </c>
      <c r="C31" s="154" t="s">
        <v>1147</v>
      </c>
      <c r="D31" s="282"/>
      <c r="E31" s="286"/>
      <c r="F31" s="374"/>
    </row>
    <row r="32" spans="2:6" x14ac:dyDescent="0.2">
      <c r="B32" s="383"/>
      <c r="C32" s="154" t="s">
        <v>1148</v>
      </c>
      <c r="D32" s="282"/>
      <c r="E32" s="286"/>
      <c r="F32" s="374"/>
    </row>
    <row r="33" spans="2:6" x14ac:dyDescent="0.2">
      <c r="B33" s="383"/>
      <c r="C33" s="154" t="s">
        <v>1149</v>
      </c>
      <c r="D33" s="282"/>
      <c r="E33" s="286"/>
      <c r="F33" s="374"/>
    </row>
    <row r="34" spans="2:6" x14ac:dyDescent="0.2">
      <c r="B34" s="383"/>
      <c r="C34" s="154" t="s">
        <v>1150</v>
      </c>
      <c r="D34" s="282"/>
      <c r="E34" s="286"/>
      <c r="F34" s="374"/>
    </row>
    <row r="35" spans="2:6" x14ac:dyDescent="0.2">
      <c r="B35" s="383"/>
      <c r="C35" s="154" t="s">
        <v>1151</v>
      </c>
      <c r="D35" s="282"/>
      <c r="E35" s="286"/>
      <c r="F35" s="374"/>
    </row>
    <row r="36" spans="2:6" x14ac:dyDescent="0.2">
      <c r="B36" s="198" t="s">
        <v>138</v>
      </c>
      <c r="C36" s="243"/>
      <c r="D36" s="288"/>
      <c r="E36" s="291"/>
      <c r="F36" s="376"/>
    </row>
    <row r="37" spans="2:6" x14ac:dyDescent="0.2">
      <c r="B37" s="196" t="s">
        <v>139</v>
      </c>
      <c r="C37" s="213"/>
      <c r="D37" s="281"/>
      <c r="E37" s="285"/>
      <c r="F37" s="255"/>
    </row>
    <row r="38" spans="2:6" x14ac:dyDescent="0.2">
      <c r="B38" s="327">
        <v>3.06</v>
      </c>
      <c r="C38" s="154" t="s">
        <v>1147</v>
      </c>
      <c r="D38" s="282"/>
      <c r="E38" s="286"/>
      <c r="F38" s="374"/>
    </row>
    <row r="39" spans="2:6" x14ac:dyDescent="0.2">
      <c r="B39" s="383"/>
      <c r="C39" s="154" t="s">
        <v>1148</v>
      </c>
      <c r="D39" s="282"/>
      <c r="E39" s="286"/>
      <c r="F39" s="374"/>
    </row>
    <row r="40" spans="2:6" x14ac:dyDescent="0.2">
      <c r="B40" s="383"/>
      <c r="C40" s="154" t="s">
        <v>1149</v>
      </c>
      <c r="D40" s="282"/>
      <c r="E40" s="286"/>
      <c r="F40" s="374"/>
    </row>
    <row r="41" spans="2:6" x14ac:dyDescent="0.2">
      <c r="B41" s="383"/>
      <c r="C41" s="154" t="s">
        <v>1150</v>
      </c>
      <c r="D41" s="282"/>
      <c r="E41" s="286"/>
      <c r="F41" s="374"/>
    </row>
    <row r="42" spans="2:6" x14ac:dyDescent="0.2">
      <c r="B42" s="383"/>
      <c r="C42" s="154" t="s">
        <v>1151</v>
      </c>
      <c r="D42" s="282"/>
      <c r="E42" s="286"/>
      <c r="F42" s="374"/>
    </row>
    <row r="43" spans="2:6" x14ac:dyDescent="0.2">
      <c r="B43" s="327">
        <v>3.07</v>
      </c>
      <c r="C43" s="154" t="s">
        <v>1147</v>
      </c>
      <c r="D43" s="282"/>
      <c r="E43" s="286"/>
      <c r="F43" s="374"/>
    </row>
    <row r="44" spans="2:6" x14ac:dyDescent="0.2">
      <c r="B44" s="383"/>
      <c r="C44" s="154" t="s">
        <v>1148</v>
      </c>
      <c r="D44" s="282"/>
      <c r="E44" s="286"/>
      <c r="F44" s="374"/>
    </row>
    <row r="45" spans="2:6" x14ac:dyDescent="0.2">
      <c r="B45" s="383"/>
      <c r="C45" s="154" t="s">
        <v>1149</v>
      </c>
      <c r="D45" s="282"/>
      <c r="E45" s="286"/>
      <c r="F45" s="374"/>
    </row>
    <row r="46" spans="2:6" x14ac:dyDescent="0.2">
      <c r="B46" s="383"/>
      <c r="C46" s="154" t="s">
        <v>1150</v>
      </c>
      <c r="D46" s="282"/>
      <c r="E46" s="286"/>
      <c r="F46" s="374"/>
    </row>
    <row r="47" spans="2:6" x14ac:dyDescent="0.2">
      <c r="B47" s="383"/>
      <c r="C47" s="154" t="s">
        <v>1151</v>
      </c>
      <c r="D47" s="282"/>
      <c r="E47" s="286"/>
      <c r="F47" s="374"/>
    </row>
    <row r="48" spans="2:6" x14ac:dyDescent="0.2">
      <c r="B48" s="327">
        <v>3.08</v>
      </c>
      <c r="C48" s="154" t="s">
        <v>1147</v>
      </c>
      <c r="D48" s="282"/>
      <c r="E48" s="286"/>
      <c r="F48" s="374"/>
    </row>
    <row r="49" spans="2:6" x14ac:dyDescent="0.2">
      <c r="B49" s="383"/>
      <c r="C49" s="154" t="s">
        <v>1148</v>
      </c>
      <c r="D49" s="282"/>
      <c r="E49" s="286"/>
      <c r="F49" s="374"/>
    </row>
    <row r="50" spans="2:6" x14ac:dyDescent="0.2">
      <c r="B50" s="383"/>
      <c r="C50" s="154" t="s">
        <v>1149</v>
      </c>
      <c r="D50" s="282"/>
      <c r="E50" s="286"/>
      <c r="F50" s="374"/>
    </row>
    <row r="51" spans="2:6" x14ac:dyDescent="0.2">
      <c r="B51" s="383"/>
      <c r="C51" s="154" t="s">
        <v>1150</v>
      </c>
      <c r="D51" s="282"/>
      <c r="E51" s="286"/>
      <c r="F51" s="374"/>
    </row>
    <row r="52" spans="2:6" x14ac:dyDescent="0.2">
      <c r="B52" s="383"/>
      <c r="C52" s="154" t="s">
        <v>1151</v>
      </c>
      <c r="D52" s="282"/>
      <c r="E52" s="286"/>
      <c r="F52" s="374"/>
    </row>
    <row r="53" spans="2:6" x14ac:dyDescent="0.2">
      <c r="B53" s="327">
        <v>3.09</v>
      </c>
      <c r="C53" s="154" t="s">
        <v>1147</v>
      </c>
      <c r="D53" s="282"/>
      <c r="E53" s="286"/>
      <c r="F53" s="374"/>
    </row>
    <row r="54" spans="2:6" x14ac:dyDescent="0.2">
      <c r="B54" s="383"/>
      <c r="C54" s="154" t="s">
        <v>1148</v>
      </c>
      <c r="D54" s="282"/>
      <c r="E54" s="286"/>
      <c r="F54" s="374"/>
    </row>
    <row r="55" spans="2:6" x14ac:dyDescent="0.2">
      <c r="B55" s="383"/>
      <c r="C55" s="154" t="s">
        <v>1149</v>
      </c>
      <c r="D55" s="282"/>
      <c r="E55" s="286"/>
      <c r="F55" s="374"/>
    </row>
    <row r="56" spans="2:6" x14ac:dyDescent="0.2">
      <c r="B56" s="383"/>
      <c r="C56" s="154" t="s">
        <v>1150</v>
      </c>
      <c r="D56" s="282"/>
      <c r="E56" s="286"/>
      <c r="F56" s="374"/>
    </row>
    <row r="57" spans="2:6" x14ac:dyDescent="0.2">
      <c r="B57" s="383"/>
      <c r="C57" s="154" t="s">
        <v>1151</v>
      </c>
      <c r="D57" s="282"/>
      <c r="E57" s="286"/>
      <c r="F57" s="374"/>
    </row>
    <row r="58" spans="2:6" x14ac:dyDescent="0.2">
      <c r="B58" s="196" t="s">
        <v>140</v>
      </c>
      <c r="C58" s="213"/>
      <c r="D58" s="281"/>
      <c r="E58" s="285"/>
      <c r="F58" s="255"/>
    </row>
    <row r="59" spans="2:6" x14ac:dyDescent="0.2">
      <c r="B59" s="328">
        <v>3.1</v>
      </c>
      <c r="C59" s="154" t="s">
        <v>1147</v>
      </c>
      <c r="D59" s="282"/>
      <c r="E59" s="286"/>
      <c r="F59" s="374"/>
    </row>
    <row r="60" spans="2:6" x14ac:dyDescent="0.2">
      <c r="B60" s="383"/>
      <c r="C60" s="154" t="s">
        <v>1148</v>
      </c>
      <c r="D60" s="282"/>
      <c r="E60" s="286"/>
      <c r="F60" s="374"/>
    </row>
    <row r="61" spans="2:6" x14ac:dyDescent="0.2">
      <c r="B61" s="383"/>
      <c r="C61" s="154" t="s">
        <v>1149</v>
      </c>
      <c r="D61" s="282"/>
      <c r="E61" s="286"/>
      <c r="F61" s="374"/>
    </row>
    <row r="62" spans="2:6" x14ac:dyDescent="0.2">
      <c r="B62" s="383"/>
      <c r="C62" s="154" t="s">
        <v>1150</v>
      </c>
      <c r="D62" s="282"/>
      <c r="E62" s="286"/>
      <c r="F62" s="374"/>
    </row>
    <row r="63" spans="2:6" x14ac:dyDescent="0.2">
      <c r="B63" s="383"/>
      <c r="C63" s="154" t="s">
        <v>1151</v>
      </c>
      <c r="D63" s="282"/>
      <c r="E63" s="286"/>
      <c r="F63" s="374"/>
    </row>
    <row r="64" spans="2:6" x14ac:dyDescent="0.2">
      <c r="B64" s="196" t="s">
        <v>141</v>
      </c>
      <c r="C64" s="213"/>
      <c r="D64" s="281"/>
      <c r="E64" s="285"/>
      <c r="F64" s="255"/>
    </row>
    <row r="65" spans="2:6" x14ac:dyDescent="0.2">
      <c r="B65" s="327">
        <v>3.11</v>
      </c>
      <c r="C65" s="154" t="s">
        <v>1147</v>
      </c>
      <c r="D65" s="282"/>
      <c r="E65" s="286"/>
      <c r="F65" s="374"/>
    </row>
    <row r="66" spans="2:6" x14ac:dyDescent="0.2">
      <c r="B66" s="383"/>
      <c r="C66" s="154" t="s">
        <v>1148</v>
      </c>
      <c r="D66" s="282"/>
      <c r="E66" s="286"/>
      <c r="F66" s="374"/>
    </row>
    <row r="67" spans="2:6" x14ac:dyDescent="0.2">
      <c r="B67" s="383"/>
      <c r="C67" s="154" t="s">
        <v>1149</v>
      </c>
      <c r="D67" s="282"/>
      <c r="E67" s="286"/>
      <c r="F67" s="374"/>
    </row>
    <row r="68" spans="2:6" x14ac:dyDescent="0.2">
      <c r="B68" s="383"/>
      <c r="C68" s="154" t="s">
        <v>1150</v>
      </c>
      <c r="D68" s="282"/>
      <c r="E68" s="286"/>
      <c r="F68" s="374"/>
    </row>
    <row r="69" spans="2:6" x14ac:dyDescent="0.2">
      <c r="B69" s="383"/>
      <c r="C69" s="154" t="s">
        <v>1151</v>
      </c>
      <c r="D69" s="282"/>
      <c r="E69" s="286"/>
      <c r="F69" s="374"/>
    </row>
    <row r="70" spans="2:6" x14ac:dyDescent="0.2">
      <c r="B70" s="196" t="s">
        <v>142</v>
      </c>
      <c r="C70" s="213"/>
      <c r="D70" s="281"/>
      <c r="E70" s="285"/>
      <c r="F70" s="255"/>
    </row>
    <row r="71" spans="2:6" x14ac:dyDescent="0.2">
      <c r="B71" s="327">
        <v>3.12</v>
      </c>
      <c r="C71" s="154" t="s">
        <v>1147</v>
      </c>
      <c r="D71" s="282"/>
      <c r="E71" s="286"/>
      <c r="F71" s="374"/>
    </row>
    <row r="72" spans="2:6" x14ac:dyDescent="0.2">
      <c r="B72" s="383"/>
      <c r="C72" s="154" t="s">
        <v>1148</v>
      </c>
      <c r="D72" s="282"/>
      <c r="E72" s="286"/>
      <c r="F72" s="374"/>
    </row>
    <row r="73" spans="2:6" x14ac:dyDescent="0.2">
      <c r="B73" s="383"/>
      <c r="C73" s="154" t="s">
        <v>1149</v>
      </c>
      <c r="D73" s="282"/>
      <c r="E73" s="286"/>
      <c r="F73" s="374"/>
    </row>
    <row r="74" spans="2:6" x14ac:dyDescent="0.2">
      <c r="B74" s="383"/>
      <c r="C74" s="154" t="s">
        <v>1150</v>
      </c>
      <c r="D74" s="282"/>
      <c r="E74" s="286"/>
      <c r="F74" s="374"/>
    </row>
    <row r="75" spans="2:6" x14ac:dyDescent="0.2">
      <c r="B75" s="383"/>
      <c r="C75" s="154" t="s">
        <v>1151</v>
      </c>
      <c r="D75" s="282"/>
      <c r="E75" s="286"/>
      <c r="F75" s="374"/>
    </row>
    <row r="76" spans="2:6" x14ac:dyDescent="0.2">
      <c r="B76" s="196" t="s">
        <v>1344</v>
      </c>
      <c r="C76" s="213"/>
      <c r="D76" s="281"/>
      <c r="E76" s="285"/>
      <c r="F76" s="255"/>
    </row>
    <row r="77" spans="2:6" x14ac:dyDescent="0.2">
      <c r="B77" s="327">
        <v>3.13</v>
      </c>
      <c r="C77" s="154" t="s">
        <v>1147</v>
      </c>
      <c r="D77" s="282"/>
      <c r="E77" s="286"/>
      <c r="F77" s="374"/>
    </row>
    <row r="78" spans="2:6" x14ac:dyDescent="0.2">
      <c r="B78" s="383"/>
      <c r="C78" s="154" t="s">
        <v>1148</v>
      </c>
      <c r="D78" s="282"/>
      <c r="E78" s="286"/>
      <c r="F78" s="374"/>
    </row>
    <row r="79" spans="2:6" x14ac:dyDescent="0.2">
      <c r="B79" s="383"/>
      <c r="C79" s="154" t="s">
        <v>1149</v>
      </c>
      <c r="D79" s="282"/>
      <c r="E79" s="286"/>
      <c r="F79" s="374"/>
    </row>
    <row r="80" spans="2:6" x14ac:dyDescent="0.2">
      <c r="B80" s="383"/>
      <c r="C80" s="154" t="s">
        <v>1150</v>
      </c>
      <c r="D80" s="282"/>
      <c r="E80" s="286"/>
      <c r="F80" s="374"/>
    </row>
    <row r="81" spans="2:6" x14ac:dyDescent="0.2">
      <c r="B81" s="383"/>
      <c r="C81" s="154" t="s">
        <v>1151</v>
      </c>
      <c r="D81" s="282"/>
      <c r="E81" s="286"/>
      <c r="F81" s="374"/>
    </row>
    <row r="82" spans="2:6" x14ac:dyDescent="0.2">
      <c r="B82" s="327">
        <v>3.14</v>
      </c>
      <c r="C82" s="154" t="s">
        <v>1147</v>
      </c>
      <c r="D82" s="282"/>
      <c r="E82" s="286"/>
      <c r="F82" s="374"/>
    </row>
    <row r="83" spans="2:6" x14ac:dyDescent="0.2">
      <c r="B83" s="383"/>
      <c r="C83" s="154" t="s">
        <v>1148</v>
      </c>
      <c r="D83" s="282"/>
      <c r="E83" s="286"/>
      <c r="F83" s="374"/>
    </row>
    <row r="84" spans="2:6" x14ac:dyDescent="0.2">
      <c r="B84" s="383"/>
      <c r="C84" s="154" t="s">
        <v>1149</v>
      </c>
      <c r="D84" s="282"/>
      <c r="E84" s="286"/>
      <c r="F84" s="374"/>
    </row>
    <row r="85" spans="2:6" x14ac:dyDescent="0.2">
      <c r="B85" s="383"/>
      <c r="C85" s="154" t="s">
        <v>1150</v>
      </c>
      <c r="D85" s="282"/>
      <c r="E85" s="286"/>
      <c r="F85" s="374"/>
    </row>
    <row r="86" spans="2:6" x14ac:dyDescent="0.2">
      <c r="B86" s="383"/>
      <c r="C86" s="154" t="s">
        <v>1151</v>
      </c>
      <c r="D86" s="282"/>
      <c r="E86" s="286"/>
      <c r="F86" s="374"/>
    </row>
    <row r="87" spans="2:6" x14ac:dyDescent="0.2">
      <c r="B87" s="196" t="s">
        <v>1345</v>
      </c>
      <c r="C87" s="213"/>
      <c r="D87" s="281"/>
      <c r="E87" s="285"/>
      <c r="F87" s="255"/>
    </row>
    <row r="88" spans="2:6" x14ac:dyDescent="0.2">
      <c r="B88" s="327">
        <v>3.15</v>
      </c>
      <c r="C88" s="154" t="s">
        <v>1147</v>
      </c>
      <c r="D88" s="282"/>
      <c r="E88" s="286"/>
      <c r="F88" s="374"/>
    </row>
    <row r="89" spans="2:6" x14ac:dyDescent="0.2">
      <c r="B89" s="383"/>
      <c r="C89" s="154" t="s">
        <v>1148</v>
      </c>
      <c r="D89" s="282"/>
      <c r="E89" s="286"/>
      <c r="F89" s="374"/>
    </row>
    <row r="90" spans="2:6" x14ac:dyDescent="0.2">
      <c r="B90" s="383"/>
      <c r="C90" s="154" t="s">
        <v>1149</v>
      </c>
      <c r="D90" s="282"/>
      <c r="E90" s="286"/>
      <c r="F90" s="374"/>
    </row>
    <row r="91" spans="2:6" x14ac:dyDescent="0.2">
      <c r="B91" s="383"/>
      <c r="C91" s="154" t="s">
        <v>1150</v>
      </c>
      <c r="D91" s="282"/>
      <c r="E91" s="286"/>
      <c r="F91" s="374"/>
    </row>
    <row r="92" spans="2:6" x14ac:dyDescent="0.2">
      <c r="B92" s="383"/>
      <c r="C92" s="154" t="s">
        <v>1151</v>
      </c>
      <c r="D92" s="282"/>
      <c r="E92" s="286"/>
      <c r="F92" s="374"/>
    </row>
    <row r="93" spans="2:6" x14ac:dyDescent="0.2">
      <c r="B93" s="196" t="s">
        <v>1346</v>
      </c>
      <c r="C93" s="213"/>
      <c r="D93" s="281"/>
      <c r="E93" s="285"/>
      <c r="F93" s="255"/>
    </row>
    <row r="94" spans="2:6" x14ac:dyDescent="0.2">
      <c r="B94" s="327">
        <v>3.16</v>
      </c>
      <c r="C94" s="154" t="s">
        <v>1147</v>
      </c>
      <c r="D94" s="282"/>
      <c r="E94" s="286"/>
      <c r="F94" s="374"/>
    </row>
    <row r="95" spans="2:6" x14ac:dyDescent="0.2">
      <c r="B95" s="383"/>
      <c r="C95" s="154" t="s">
        <v>1148</v>
      </c>
      <c r="D95" s="282"/>
      <c r="E95" s="286"/>
      <c r="F95" s="374"/>
    </row>
    <row r="96" spans="2:6" x14ac:dyDescent="0.2">
      <c r="B96" s="383"/>
      <c r="C96" s="154" t="s">
        <v>1149</v>
      </c>
      <c r="D96" s="282"/>
      <c r="E96" s="286"/>
      <c r="F96" s="374"/>
    </row>
    <row r="97" spans="2:6" x14ac:dyDescent="0.2">
      <c r="B97" s="383"/>
      <c r="C97" s="154" t="s">
        <v>1150</v>
      </c>
      <c r="D97" s="282"/>
      <c r="E97" s="286"/>
      <c r="F97" s="374"/>
    </row>
    <row r="98" spans="2:6" x14ac:dyDescent="0.2">
      <c r="B98" s="384"/>
      <c r="C98" s="245" t="s">
        <v>1151</v>
      </c>
      <c r="D98" s="282"/>
      <c r="E98" s="286"/>
      <c r="F98" s="374"/>
    </row>
    <row r="99" spans="2:6" x14ac:dyDescent="0.2">
      <c r="B99" s="198" t="s">
        <v>1349</v>
      </c>
      <c r="C99" s="243"/>
      <c r="D99" s="288"/>
      <c r="E99" s="291"/>
      <c r="F99" s="376"/>
    </row>
    <row r="100" spans="2:6" x14ac:dyDescent="0.2">
      <c r="B100" s="196" t="s">
        <v>1349</v>
      </c>
      <c r="C100" s="213"/>
      <c r="D100" s="281"/>
      <c r="E100" s="285"/>
      <c r="F100" s="255"/>
    </row>
    <row r="101" spans="2:6" x14ac:dyDescent="0.2">
      <c r="B101" s="327">
        <v>3.17</v>
      </c>
      <c r="C101" s="154" t="s">
        <v>1147</v>
      </c>
      <c r="D101" s="282"/>
      <c r="E101" s="286"/>
      <c r="F101" s="374"/>
    </row>
    <row r="102" spans="2:6" x14ac:dyDescent="0.2">
      <c r="B102" s="383"/>
      <c r="C102" s="154" t="s">
        <v>1148</v>
      </c>
      <c r="D102" s="282"/>
      <c r="E102" s="286"/>
      <c r="F102" s="374"/>
    </row>
    <row r="103" spans="2:6" x14ac:dyDescent="0.2">
      <c r="B103" s="383"/>
      <c r="C103" s="154" t="s">
        <v>1149</v>
      </c>
      <c r="D103" s="282"/>
      <c r="E103" s="286"/>
      <c r="F103" s="374"/>
    </row>
    <row r="104" spans="2:6" x14ac:dyDescent="0.2">
      <c r="B104" s="383"/>
      <c r="C104" s="154" t="s">
        <v>1150</v>
      </c>
      <c r="D104" s="282"/>
      <c r="E104" s="286"/>
      <c r="F104" s="374"/>
    </row>
    <row r="105" spans="2:6" x14ac:dyDescent="0.2">
      <c r="B105" s="384"/>
      <c r="C105" s="245" t="s">
        <v>1151</v>
      </c>
      <c r="D105" s="282"/>
      <c r="E105" s="286"/>
      <c r="F105" s="374"/>
    </row>
    <row r="106" spans="2:6" x14ac:dyDescent="0.2">
      <c r="B106" s="198" t="s">
        <v>150</v>
      </c>
      <c r="C106" s="243"/>
      <c r="D106" s="288"/>
      <c r="E106" s="291"/>
      <c r="F106" s="376"/>
    </row>
    <row r="107" spans="2:6" x14ac:dyDescent="0.2">
      <c r="B107" s="196" t="s">
        <v>151</v>
      </c>
      <c r="C107" s="213"/>
      <c r="D107" s="281"/>
      <c r="E107" s="285"/>
      <c r="F107" s="255"/>
    </row>
    <row r="108" spans="2:6" x14ac:dyDescent="0.2">
      <c r="B108" s="327">
        <v>3.18</v>
      </c>
      <c r="C108" s="154" t="s">
        <v>1147</v>
      </c>
      <c r="D108" s="282"/>
      <c r="E108" s="286"/>
      <c r="F108" s="374"/>
    </row>
    <row r="109" spans="2:6" x14ac:dyDescent="0.2">
      <c r="B109" s="383"/>
      <c r="C109" s="154" t="s">
        <v>1148</v>
      </c>
      <c r="D109" s="282"/>
      <c r="E109" s="286"/>
      <c r="F109" s="374"/>
    </row>
    <row r="110" spans="2:6" x14ac:dyDescent="0.2">
      <c r="B110" s="383"/>
      <c r="C110" s="154" t="s">
        <v>1149</v>
      </c>
      <c r="D110" s="282"/>
      <c r="E110" s="286"/>
      <c r="F110" s="374"/>
    </row>
    <row r="111" spans="2:6" x14ac:dyDescent="0.2">
      <c r="B111" s="383"/>
      <c r="C111" s="154" t="s">
        <v>1150</v>
      </c>
      <c r="D111" s="282"/>
      <c r="E111" s="286"/>
      <c r="F111" s="374"/>
    </row>
    <row r="112" spans="2:6" x14ac:dyDescent="0.2">
      <c r="B112" s="384"/>
      <c r="C112" s="245" t="s">
        <v>1151</v>
      </c>
      <c r="D112" s="282"/>
      <c r="E112" s="286"/>
      <c r="F112" s="374"/>
    </row>
    <row r="113" spans="2:6" x14ac:dyDescent="0.2">
      <c r="B113" s="327">
        <v>3.19</v>
      </c>
      <c r="C113" s="154" t="s">
        <v>1147</v>
      </c>
      <c r="D113" s="282"/>
      <c r="E113" s="286"/>
      <c r="F113" s="374"/>
    </row>
    <row r="114" spans="2:6" x14ac:dyDescent="0.2">
      <c r="B114" s="383"/>
      <c r="C114" s="154" t="s">
        <v>1148</v>
      </c>
      <c r="D114" s="282"/>
      <c r="E114" s="286"/>
      <c r="F114" s="374"/>
    </row>
    <row r="115" spans="2:6" x14ac:dyDescent="0.2">
      <c r="B115" s="383"/>
      <c r="C115" s="154" t="s">
        <v>1149</v>
      </c>
      <c r="D115" s="282"/>
      <c r="E115" s="286"/>
      <c r="F115" s="374"/>
    </row>
    <row r="116" spans="2:6" x14ac:dyDescent="0.2">
      <c r="B116" s="383"/>
      <c r="C116" s="154" t="s">
        <v>1150</v>
      </c>
      <c r="D116" s="282"/>
      <c r="E116" s="286"/>
      <c r="F116" s="374"/>
    </row>
    <row r="117" spans="2:6" x14ac:dyDescent="0.2">
      <c r="B117" s="384"/>
      <c r="C117" s="245" t="s">
        <v>1151</v>
      </c>
      <c r="D117" s="282"/>
      <c r="E117" s="286"/>
      <c r="F117" s="374"/>
    </row>
  </sheetData>
  <autoFilter ref="B5:F98"/>
  <mergeCells count="2">
    <mergeCell ref="B3:C3"/>
    <mergeCell ref="B6:C6"/>
  </mergeCells>
  <dataValidations count="2">
    <dataValidation type="list" allowBlank="1" showInputMessage="1" showErrorMessage="1" sqref="F71:F75 F8:F17 F25:F29 F19:F23 F59:F63 F38:F57 F101:F105 F31:F35 F65:F69 F108:F117 F77:F86 F88:F92 F94:F98">
      <formula1>$AA$1:$AC$1</formula1>
    </dataValidation>
    <dataValidation type="date" allowBlank="1" showInputMessage="1" showErrorMessage="1" prompt="Enter a date value (for example, 19/10/2020)" sqref="E8:E117">
      <formula1>StartDate</formula1>
      <formula2>EndDate</formula2>
    </dataValidation>
  </dataValidations>
  <hyperlinks>
    <hyperlink ref="B8" location="PCI!A3.01" display="PCI!A3.01"/>
    <hyperlink ref="B13" location="PCI!A3.02" display="PCI!A3.02"/>
    <hyperlink ref="B19" location="PCI!A3.03" display="PCI!A3.03"/>
    <hyperlink ref="B25" location="PCI!A3.04" display="PCI!A3.04"/>
    <hyperlink ref="B31" location="PCI!A3.05" display="PCI!A3.05"/>
    <hyperlink ref="B38" location="PCI!A3.06" display="PCI!A3.06"/>
    <hyperlink ref="B43" location="PCI!A3.07" display="PCI!A3.07"/>
    <hyperlink ref="B48" location="PCI!A3.08" display="PCI!A3.08"/>
    <hyperlink ref="B53" location="PCI!A3.09" display="PCI!A3.09"/>
    <hyperlink ref="B59" location="PCI!A3.10" display="PCI!A3.10"/>
    <hyperlink ref="B65" location="PCI!A3.11" display="PCI!A3.11"/>
    <hyperlink ref="B71" location="PCI!A3.12" display="PCI!A3.12"/>
    <hyperlink ref="B77" location="PCI!A3.13" display="PCI!A3.13"/>
    <hyperlink ref="B82" location="PCI!A3.14" display="PCI!A3.14"/>
    <hyperlink ref="B88" location="PCI!A3.15" display="PCI!A3.15"/>
    <hyperlink ref="B94" location="PCI!A3.16" display="PCI!A3.16"/>
    <hyperlink ref="B101" location="PCI!A3.17" display="PCI!A3.17"/>
    <hyperlink ref="B108" location="PCI!A3.18" display="PCI!A3.18"/>
    <hyperlink ref="B113" location="PCI!A3.19" display="PCI!A3.19"/>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4C947"/>
  </sheetPr>
  <dimension ref="A1:AE34"/>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1372</v>
      </c>
      <c r="B1" s="1"/>
      <c r="C1" s="1"/>
      <c r="D1" s="1"/>
      <c r="E1" s="1"/>
      <c r="F1" s="1"/>
      <c r="G1" s="1"/>
      <c r="H1" s="1"/>
      <c r="I1" s="1"/>
      <c r="J1" s="1"/>
      <c r="K1" s="1"/>
      <c r="AA1" t="s">
        <v>380</v>
      </c>
      <c r="AB1" t="s">
        <v>1324</v>
      </c>
      <c r="AC1" t="s">
        <v>1293</v>
      </c>
      <c r="AD1" t="s">
        <v>1292</v>
      </c>
      <c r="AE1" t="s">
        <v>382</v>
      </c>
    </row>
    <row r="2" spans="1:31" ht="39.950000000000003" customHeight="1" x14ac:dyDescent="0.2">
      <c r="A2" s="1"/>
      <c r="B2" s="4" t="s">
        <v>154</v>
      </c>
      <c r="C2" s="1"/>
      <c r="D2" s="1"/>
      <c r="E2" s="1"/>
      <c r="F2" s="1"/>
      <c r="G2" s="1"/>
      <c r="H2" s="1"/>
      <c r="I2" s="1"/>
      <c r="J2" s="1"/>
      <c r="K2" s="1"/>
      <c r="AA2" t="s">
        <v>383</v>
      </c>
      <c r="AB2" t="s">
        <v>384</v>
      </c>
      <c r="AC2" t="s">
        <v>385</v>
      </c>
    </row>
    <row r="3" spans="1:31" ht="25.5" x14ac:dyDescent="0.2">
      <c r="A3" s="360" t="s">
        <v>1</v>
      </c>
      <c r="B3" s="41" t="s">
        <v>2</v>
      </c>
      <c r="C3" s="41" t="s">
        <v>3</v>
      </c>
      <c r="D3" s="41" t="s">
        <v>4</v>
      </c>
      <c r="E3" s="41" t="s">
        <v>5</v>
      </c>
      <c r="F3" s="41" t="s">
        <v>6</v>
      </c>
      <c r="G3" s="41" t="s">
        <v>1294</v>
      </c>
      <c r="H3" s="41" t="s">
        <v>7</v>
      </c>
      <c r="I3" s="41" t="s">
        <v>8</v>
      </c>
      <c r="J3" s="41" t="s">
        <v>9</v>
      </c>
      <c r="K3" s="41" t="s">
        <v>10</v>
      </c>
      <c r="L3" s="311" t="s">
        <v>1185</v>
      </c>
    </row>
    <row r="4" spans="1:31" x14ac:dyDescent="0.2">
      <c r="A4" s="174" t="s">
        <v>155</v>
      </c>
      <c r="B4" s="171"/>
      <c r="C4" s="171"/>
      <c r="D4" s="171"/>
      <c r="E4" s="172"/>
      <c r="F4" s="172"/>
      <c r="G4" s="172"/>
      <c r="H4" s="171"/>
      <c r="I4" s="172"/>
      <c r="J4" s="232"/>
      <c r="K4" s="173"/>
      <c r="L4" s="172"/>
    </row>
    <row r="5" spans="1:31" x14ac:dyDescent="0.2">
      <c r="A5" s="156" t="s">
        <v>134</v>
      </c>
      <c r="B5" s="157"/>
      <c r="C5" s="157"/>
      <c r="D5" s="157"/>
      <c r="E5" s="158"/>
      <c r="F5" s="158"/>
      <c r="G5" s="158"/>
      <c r="H5" s="157"/>
      <c r="I5" s="158"/>
      <c r="J5" s="228"/>
      <c r="K5" s="235"/>
      <c r="L5" s="158"/>
    </row>
    <row r="6" spans="1:31" ht="191.25" x14ac:dyDescent="0.2">
      <c r="A6" s="56">
        <v>4.01</v>
      </c>
      <c r="B6" s="42" t="s">
        <v>156</v>
      </c>
      <c r="C6" s="42" t="s">
        <v>970</v>
      </c>
      <c r="D6" s="42" t="s">
        <v>971</v>
      </c>
      <c r="E6" s="323" t="s">
        <v>157</v>
      </c>
      <c r="F6" s="44"/>
      <c r="G6" s="54" t="str">
        <f>IF(R4.01=$AA$1,100%,IF(R4.01=$AB$1,80%,IF(R4.01=$AC$1,50%,IF(R4.01=$AD$1,20%,""))))</f>
        <v/>
      </c>
      <c r="H6" s="42"/>
      <c r="I6" s="43"/>
      <c r="J6" s="229"/>
      <c r="K6" s="53"/>
      <c r="L6" s="323" t="s">
        <v>1207</v>
      </c>
    </row>
    <row r="7" spans="1:31" x14ac:dyDescent="0.2">
      <c r="A7" s="156" t="s">
        <v>100</v>
      </c>
      <c r="B7" s="157"/>
      <c r="C7" s="157"/>
      <c r="D7" s="157"/>
      <c r="E7" s="158"/>
      <c r="F7" s="158"/>
      <c r="G7" s="158"/>
      <c r="H7" s="157"/>
      <c r="I7" s="158"/>
      <c r="J7" s="228"/>
      <c r="K7" s="235"/>
      <c r="L7" s="158"/>
    </row>
    <row r="8" spans="1:31" ht="140.25" x14ac:dyDescent="0.2">
      <c r="A8" s="56">
        <v>4.0199999999999996</v>
      </c>
      <c r="B8" s="42" t="s">
        <v>158</v>
      </c>
      <c r="C8" s="42" t="s">
        <v>972</v>
      </c>
      <c r="D8" s="42" t="s">
        <v>973</v>
      </c>
      <c r="E8" s="323" t="s">
        <v>159</v>
      </c>
      <c r="F8" s="44"/>
      <c r="G8" s="54" t="str">
        <f>IF(R4.02=$AA$1,100%,IF(R4.02=$AB$1,80%,IF(R4.02=$AC$1,50%,IF(R4.02=$AD$1,20%,""))))</f>
        <v/>
      </c>
      <c r="H8" s="42"/>
      <c r="I8" s="43"/>
      <c r="J8" s="229"/>
      <c r="K8" s="53"/>
      <c r="L8" s="323" t="s">
        <v>1208</v>
      </c>
    </row>
    <row r="9" spans="1:31" x14ac:dyDescent="0.2">
      <c r="A9" s="156" t="s">
        <v>136</v>
      </c>
      <c r="B9" s="157"/>
      <c r="C9" s="157"/>
      <c r="D9" s="157"/>
      <c r="E9" s="158"/>
      <c r="F9" s="158"/>
      <c r="G9" s="158"/>
      <c r="H9" s="157"/>
      <c r="I9" s="158"/>
      <c r="J9" s="228"/>
      <c r="K9" s="235"/>
      <c r="L9" s="158"/>
    </row>
    <row r="10" spans="1:31" ht="153" x14ac:dyDescent="0.2">
      <c r="A10" s="56">
        <v>4.03</v>
      </c>
      <c r="B10" s="42" t="s">
        <v>160</v>
      </c>
      <c r="C10" s="42" t="s">
        <v>974</v>
      </c>
      <c r="D10" s="42" t="s">
        <v>975</v>
      </c>
      <c r="E10" s="323" t="s">
        <v>161</v>
      </c>
      <c r="F10" s="44"/>
      <c r="G10" s="54" t="str">
        <f>IF(R4.03=$AA$1,100%,IF(R4.03=$AB$1,80%,IF(R4.03=$AC$1,50%,IF(R4.03=$AD$1,20%,""))))</f>
        <v/>
      </c>
      <c r="H10" s="42"/>
      <c r="I10" s="43"/>
      <c r="J10" s="229"/>
      <c r="K10" s="53"/>
      <c r="L10" s="323" t="s">
        <v>1209</v>
      </c>
    </row>
    <row r="11" spans="1:31" x14ac:dyDescent="0.2">
      <c r="A11" s="156" t="s">
        <v>162</v>
      </c>
      <c r="B11" s="157"/>
      <c r="C11" s="157"/>
      <c r="D11" s="157"/>
      <c r="E11" s="158"/>
      <c r="F11" s="158"/>
      <c r="G11" s="158"/>
      <c r="H11" s="157"/>
      <c r="I11" s="158"/>
      <c r="J11" s="228"/>
      <c r="K11" s="235"/>
      <c r="L11" s="158"/>
    </row>
    <row r="12" spans="1:31" ht="127.5" x14ac:dyDescent="0.2">
      <c r="A12" s="56">
        <v>4.04</v>
      </c>
      <c r="B12" s="42" t="s">
        <v>163</v>
      </c>
      <c r="C12" s="42" t="s">
        <v>976</v>
      </c>
      <c r="D12" s="42" t="s">
        <v>977</v>
      </c>
      <c r="E12" s="323" t="s">
        <v>164</v>
      </c>
      <c r="F12" s="44"/>
      <c r="G12" s="54" t="str">
        <f>IF(R4.04=$AA$1,100%,IF(R4.04=$AB$1,80%,IF(R4.04=$AC$1,50%,IF(R4.04=$AD$1,20%,""))))</f>
        <v/>
      </c>
      <c r="H12" s="42"/>
      <c r="I12" s="43"/>
      <c r="J12" s="229"/>
      <c r="K12" s="53"/>
      <c r="L12" s="323" t="s">
        <v>1210</v>
      </c>
    </row>
    <row r="13" spans="1:31" x14ac:dyDescent="0.2">
      <c r="A13" s="174" t="s">
        <v>165</v>
      </c>
      <c r="B13" s="171"/>
      <c r="C13" s="171"/>
      <c r="D13" s="171"/>
      <c r="E13" s="172"/>
      <c r="F13" s="172"/>
      <c r="G13" s="172"/>
      <c r="H13" s="171"/>
      <c r="I13" s="172"/>
      <c r="J13" s="232"/>
      <c r="K13" s="173"/>
      <c r="L13" s="172"/>
    </row>
    <row r="14" spans="1:31" x14ac:dyDescent="0.2">
      <c r="A14" s="156" t="s">
        <v>166</v>
      </c>
      <c r="B14" s="157"/>
      <c r="C14" s="157"/>
      <c r="D14" s="157"/>
      <c r="E14" s="158"/>
      <c r="F14" s="158"/>
      <c r="G14" s="158"/>
      <c r="H14" s="157"/>
      <c r="I14" s="158"/>
      <c r="J14" s="228"/>
      <c r="K14" s="235"/>
      <c r="L14" s="158"/>
    </row>
    <row r="15" spans="1:31" ht="114.75" x14ac:dyDescent="0.2">
      <c r="A15" s="56">
        <v>4.05</v>
      </c>
      <c r="B15" s="42" t="s">
        <v>167</v>
      </c>
      <c r="C15" s="42" t="s">
        <v>978</v>
      </c>
      <c r="D15" s="42" t="s">
        <v>979</v>
      </c>
      <c r="E15" s="323" t="s">
        <v>168</v>
      </c>
      <c r="F15" s="44"/>
      <c r="G15" s="54" t="str">
        <f>IF(R4.05=$AA$1,100%,IF(R4.05=$AB$1,80%,IF(R4.05=$AC$1,50%,IF(R4.05=$AD$1,20%,""))))</f>
        <v/>
      </c>
      <c r="H15" s="42"/>
      <c r="I15" s="43"/>
      <c r="J15" s="229"/>
      <c r="K15" s="53"/>
      <c r="L15" s="323" t="s">
        <v>1211</v>
      </c>
    </row>
    <row r="16" spans="1:31" ht="153" x14ac:dyDescent="0.2">
      <c r="A16" s="56">
        <v>4.0599999999999996</v>
      </c>
      <c r="B16" s="42" t="s">
        <v>169</v>
      </c>
      <c r="C16" s="42" t="s">
        <v>980</v>
      </c>
      <c r="D16" s="42" t="s">
        <v>981</v>
      </c>
      <c r="E16" s="323" t="s">
        <v>170</v>
      </c>
      <c r="F16" s="44"/>
      <c r="G16" s="54" t="str">
        <f>IF(R4.06=$AA$1,100%,IF(R4.06=$AB$1,80%,IF(R4.06=$AC$1,50%,IF(R4.06=$AD$1,20%,""))))</f>
        <v/>
      </c>
      <c r="H16" s="42"/>
      <c r="I16" s="43"/>
      <c r="J16" s="229"/>
      <c r="K16" s="53"/>
      <c r="L16" s="323" t="s">
        <v>1212</v>
      </c>
    </row>
    <row r="17" spans="1:12" x14ac:dyDescent="0.2">
      <c r="A17" s="156" t="s">
        <v>171</v>
      </c>
      <c r="B17" s="157"/>
      <c r="C17" s="157"/>
      <c r="D17" s="157"/>
      <c r="E17" s="158"/>
      <c r="F17" s="158"/>
      <c r="G17" s="158"/>
      <c r="H17" s="157"/>
      <c r="I17" s="158"/>
      <c r="J17" s="228"/>
      <c r="K17" s="235"/>
      <c r="L17" s="158"/>
    </row>
    <row r="18" spans="1:12" ht="114.75" x14ac:dyDescent="0.2">
      <c r="A18" s="56">
        <v>4.07</v>
      </c>
      <c r="B18" s="42" t="s">
        <v>172</v>
      </c>
      <c r="C18" s="42" t="s">
        <v>982</v>
      </c>
      <c r="D18" s="42" t="s">
        <v>983</v>
      </c>
      <c r="E18" s="323" t="s">
        <v>173</v>
      </c>
      <c r="F18" s="44"/>
      <c r="G18" s="54" t="str">
        <f>IF(R4.07=$AA$1,100%,IF(R4.07=$AB$1,80%,IF(R4.07=$AC$1,50%,IF(R4.07=$AD$1,20%,""))))</f>
        <v/>
      </c>
      <c r="H18" s="42"/>
      <c r="I18" s="43"/>
      <c r="J18" s="229"/>
      <c r="K18" s="53"/>
      <c r="L18" s="323" t="s">
        <v>1213</v>
      </c>
    </row>
    <row r="19" spans="1:12" ht="178.5" x14ac:dyDescent="0.2">
      <c r="A19" s="56">
        <v>4.08</v>
      </c>
      <c r="B19" s="42" t="s">
        <v>174</v>
      </c>
      <c r="C19" s="42" t="s">
        <v>984</v>
      </c>
      <c r="D19" s="42" t="s">
        <v>985</v>
      </c>
      <c r="E19" s="323" t="s">
        <v>175</v>
      </c>
      <c r="F19" s="44"/>
      <c r="G19" s="54" t="str">
        <f>IF(R4.08=$AA$1,100%,IF(R4.08=$AB$1,80%,IF(R4.08=$AC$1,50%,IF(R4.08=$AD$1,20%,""))))</f>
        <v/>
      </c>
      <c r="H19" s="42"/>
      <c r="I19" s="43"/>
      <c r="J19" s="229"/>
      <c r="K19" s="53"/>
      <c r="L19" s="323" t="s">
        <v>1214</v>
      </c>
    </row>
    <row r="20" spans="1:12" ht="153" x14ac:dyDescent="0.2">
      <c r="A20" s="56">
        <v>4.09</v>
      </c>
      <c r="B20" s="42" t="s">
        <v>176</v>
      </c>
      <c r="C20" s="42" t="s">
        <v>986</v>
      </c>
      <c r="D20" s="42" t="s">
        <v>987</v>
      </c>
      <c r="E20" s="323" t="s">
        <v>177</v>
      </c>
      <c r="F20" s="44"/>
      <c r="G20" s="54" t="str">
        <f>IF(R4.09=$AA$1,100%,IF(R4.09=$AB$1,80%,IF(R4.09=$AC$1,50%,IF(R4.09=$AD$1,20%,""))))</f>
        <v/>
      </c>
      <c r="H20" s="42"/>
      <c r="I20" s="43"/>
      <c r="J20" s="229"/>
      <c r="K20" s="53"/>
      <c r="L20" s="323" t="s">
        <v>1215</v>
      </c>
    </row>
    <row r="21" spans="1:12" x14ac:dyDescent="0.2">
      <c r="A21" s="174" t="s">
        <v>178</v>
      </c>
      <c r="B21" s="171"/>
      <c r="C21" s="171"/>
      <c r="D21" s="171"/>
      <c r="E21" s="172"/>
      <c r="F21" s="172"/>
      <c r="G21" s="172"/>
      <c r="H21" s="171"/>
      <c r="I21" s="172"/>
      <c r="J21" s="232"/>
      <c r="K21" s="173"/>
      <c r="L21" s="172"/>
    </row>
    <row r="22" spans="1:12" x14ac:dyDescent="0.2">
      <c r="A22" s="156" t="s">
        <v>179</v>
      </c>
      <c r="B22" s="157"/>
      <c r="C22" s="157"/>
      <c r="D22" s="157"/>
      <c r="E22" s="158"/>
      <c r="F22" s="158"/>
      <c r="G22" s="158"/>
      <c r="H22" s="157"/>
      <c r="I22" s="158"/>
      <c r="J22" s="228"/>
      <c r="K22" s="235"/>
      <c r="L22" s="158"/>
    </row>
    <row r="23" spans="1:12" ht="114.75" x14ac:dyDescent="0.2">
      <c r="A23" s="57">
        <v>4.0999999999999996</v>
      </c>
      <c r="B23" s="42" t="s">
        <v>180</v>
      </c>
      <c r="C23" s="42" t="s">
        <v>988</v>
      </c>
      <c r="D23" s="42" t="s">
        <v>989</v>
      </c>
      <c r="E23" s="323" t="s">
        <v>181</v>
      </c>
      <c r="F23" s="44"/>
      <c r="G23" s="54" t="str">
        <f>IF(R4.10=$AA$1,100%,IF(R4.10=$AB$1,80%,IF(R4.10=$AC$1,50%,IF(R4.10=$AD$1,20%,""))))</f>
        <v/>
      </c>
      <c r="H23" s="42"/>
      <c r="I23" s="43"/>
      <c r="J23" s="229"/>
      <c r="K23" s="53"/>
      <c r="L23" s="323" t="s">
        <v>1216</v>
      </c>
    </row>
    <row r="24" spans="1:12" x14ac:dyDescent="0.2">
      <c r="A24" s="156" t="s">
        <v>182</v>
      </c>
      <c r="B24" s="157"/>
      <c r="C24" s="157"/>
      <c r="D24" s="157"/>
      <c r="E24" s="158"/>
      <c r="F24" s="158"/>
      <c r="G24" s="158"/>
      <c r="H24" s="157"/>
      <c r="I24" s="158"/>
      <c r="J24" s="228"/>
      <c r="K24" s="235"/>
      <c r="L24" s="158"/>
    </row>
    <row r="25" spans="1:12" ht="140.25" x14ac:dyDescent="0.2">
      <c r="A25" s="56">
        <v>4.1100000000000003</v>
      </c>
      <c r="B25" s="42" t="s">
        <v>183</v>
      </c>
      <c r="C25" s="42" t="s">
        <v>990</v>
      </c>
      <c r="D25" s="42" t="s">
        <v>991</v>
      </c>
      <c r="E25" s="323" t="s">
        <v>184</v>
      </c>
      <c r="F25" s="44"/>
      <c r="G25" s="54" t="str">
        <f>IF(R4.11=$AA$1,100%,IF(R4.11=$AB$1,80%,IF(R4.11=$AC$1,50%,IF(R4.11=$AD$1,20%,""))))</f>
        <v/>
      </c>
      <c r="H25" s="42"/>
      <c r="I25" s="43"/>
      <c r="J25" s="229"/>
      <c r="K25" s="53"/>
      <c r="L25" s="323" t="s">
        <v>1217</v>
      </c>
    </row>
    <row r="26" spans="1:12" x14ac:dyDescent="0.2">
      <c r="A26" s="156" t="s">
        <v>185</v>
      </c>
      <c r="B26" s="157"/>
      <c r="C26" s="157"/>
      <c r="D26" s="157"/>
      <c r="E26" s="158"/>
      <c r="F26" s="158"/>
      <c r="G26" s="158"/>
      <c r="H26" s="157"/>
      <c r="I26" s="158"/>
      <c r="J26" s="228"/>
      <c r="K26" s="235"/>
      <c r="L26" s="158"/>
    </row>
    <row r="27" spans="1:12" ht="114.75" x14ac:dyDescent="0.2">
      <c r="A27" s="56">
        <v>4.12</v>
      </c>
      <c r="B27" s="42" t="s">
        <v>186</v>
      </c>
      <c r="C27" s="42" t="s">
        <v>992</v>
      </c>
      <c r="D27" s="42" t="s">
        <v>993</v>
      </c>
      <c r="E27" s="323" t="s">
        <v>187</v>
      </c>
      <c r="F27" s="44"/>
      <c r="G27" s="54" t="str">
        <f>IF(R4.12=$AA$1,100%,IF(R4.12=$AB$1,80%,IF(R4.12=$AC$1,50%,IF(R4.12=$AD$1,20%,""))))</f>
        <v/>
      </c>
      <c r="H27" s="42"/>
      <c r="I27" s="43"/>
      <c r="J27" s="229"/>
      <c r="K27" s="53"/>
      <c r="L27" s="323" t="s">
        <v>1218</v>
      </c>
    </row>
    <row r="28" spans="1:12" x14ac:dyDescent="0.2">
      <c r="A28" s="174" t="s">
        <v>188</v>
      </c>
      <c r="B28" s="171"/>
      <c r="C28" s="171"/>
      <c r="D28" s="171"/>
      <c r="E28" s="172"/>
      <c r="F28" s="172"/>
      <c r="G28" s="172"/>
      <c r="H28" s="171"/>
      <c r="I28" s="172"/>
      <c r="J28" s="232"/>
      <c r="K28" s="173"/>
      <c r="L28" s="172"/>
    </row>
    <row r="29" spans="1:12" x14ac:dyDescent="0.2">
      <c r="A29" s="156" t="s">
        <v>189</v>
      </c>
      <c r="B29" s="157"/>
      <c r="C29" s="157"/>
      <c r="D29" s="157"/>
      <c r="E29" s="158"/>
      <c r="F29" s="158"/>
      <c r="G29" s="158"/>
      <c r="H29" s="157"/>
      <c r="I29" s="158"/>
      <c r="J29" s="228"/>
      <c r="K29" s="235"/>
      <c r="L29" s="158"/>
    </row>
    <row r="30" spans="1:12" ht="102" x14ac:dyDescent="0.2">
      <c r="A30" s="56">
        <v>4.13</v>
      </c>
      <c r="B30" s="42" t="s">
        <v>190</v>
      </c>
      <c r="C30" s="42" t="s">
        <v>994</v>
      </c>
      <c r="D30" s="42" t="s">
        <v>995</v>
      </c>
      <c r="E30" s="323" t="s">
        <v>191</v>
      </c>
      <c r="F30" s="44"/>
      <c r="G30" s="54" t="str">
        <f>IF(R4.13=$AA$1,100%,IF(R4.13=$AB$1,80%,IF(R4.13=$AC$1,50%,IF(R4.13=$AD$1,20%,""))))</f>
        <v/>
      </c>
      <c r="H30" s="42"/>
      <c r="I30" s="43"/>
      <c r="J30" s="229"/>
      <c r="K30" s="53"/>
      <c r="L30" s="323" t="s">
        <v>1219</v>
      </c>
    </row>
    <row r="31" spans="1:12" x14ac:dyDescent="0.2">
      <c r="A31" s="156" t="s">
        <v>192</v>
      </c>
      <c r="B31" s="157"/>
      <c r="C31" s="157"/>
      <c r="D31" s="157"/>
      <c r="E31" s="158"/>
      <c r="F31" s="158"/>
      <c r="G31" s="158"/>
      <c r="H31" s="157"/>
      <c r="I31" s="158"/>
      <c r="J31" s="228"/>
      <c r="K31" s="235"/>
      <c r="L31" s="158"/>
    </row>
    <row r="32" spans="1:12" ht="191.25" x14ac:dyDescent="0.2">
      <c r="A32" s="56">
        <v>4.1399999999999997</v>
      </c>
      <c r="B32" s="42" t="s">
        <v>193</v>
      </c>
      <c r="C32" s="42" t="s">
        <v>996</v>
      </c>
      <c r="D32" s="42" t="s">
        <v>997</v>
      </c>
      <c r="E32" s="323" t="s">
        <v>194</v>
      </c>
      <c r="F32" s="44"/>
      <c r="G32" s="54" t="str">
        <f>IF(R4.14=$AA$1,100%,IF(R4.14=$AB$1,80%,IF(R4.14=$AC$1,50%,IF(R4.14=$AD$1,20%,""))))</f>
        <v/>
      </c>
      <c r="H32" s="42"/>
      <c r="I32" s="43"/>
      <c r="J32" s="229"/>
      <c r="K32" s="53"/>
      <c r="L32" s="323" t="s">
        <v>1220</v>
      </c>
    </row>
    <row r="33" spans="1:12" x14ac:dyDescent="0.2">
      <c r="A33" s="156" t="s">
        <v>195</v>
      </c>
      <c r="B33" s="157"/>
      <c r="C33" s="157"/>
      <c r="D33" s="157"/>
      <c r="E33" s="158"/>
      <c r="F33" s="158"/>
      <c r="G33" s="158"/>
      <c r="H33" s="157"/>
      <c r="I33" s="158"/>
      <c r="J33" s="228"/>
      <c r="K33" s="235"/>
      <c r="L33" s="158"/>
    </row>
    <row r="34" spans="1:12" ht="178.5" x14ac:dyDescent="0.2">
      <c r="A34" s="56">
        <v>4.1500000000000004</v>
      </c>
      <c r="B34" s="42" t="s">
        <v>196</v>
      </c>
      <c r="C34" s="42" t="s">
        <v>998</v>
      </c>
      <c r="D34" s="42" t="s">
        <v>999</v>
      </c>
      <c r="E34" s="323" t="s">
        <v>197</v>
      </c>
      <c r="F34" s="44"/>
      <c r="G34" s="54" t="str">
        <f>IF(R4.15=$AA$1,100%,IF(R4.15=$AB$1,80%,IF(R4.15=$AC$1,50%,IF(R4.15=$AD$1,20%,""))))</f>
        <v/>
      </c>
      <c r="H34" s="42"/>
      <c r="I34" s="43"/>
      <c r="J34" s="229"/>
      <c r="K34" s="53"/>
      <c r="L34" s="323" t="s">
        <v>1221</v>
      </c>
    </row>
  </sheetData>
  <autoFilter ref="A3:L34"/>
  <conditionalFormatting sqref="F6">
    <cfRule type="cellIs" dxfId="274" priority="26" operator="equal">
      <formula>"Not met"</formula>
    </cfRule>
  </conditionalFormatting>
  <conditionalFormatting sqref="F8">
    <cfRule type="cellIs" dxfId="273" priority="14" operator="equal">
      <formula>"Not met"</formula>
    </cfRule>
  </conditionalFormatting>
  <conditionalFormatting sqref="F10">
    <cfRule type="cellIs" dxfId="272" priority="13" operator="equal">
      <formula>"Not met"</formula>
    </cfRule>
  </conditionalFormatting>
  <conditionalFormatting sqref="F12">
    <cfRule type="cellIs" dxfId="271" priority="12" operator="equal">
      <formula>"Not met"</formula>
    </cfRule>
  </conditionalFormatting>
  <conditionalFormatting sqref="F15">
    <cfRule type="cellIs" dxfId="270" priority="11" operator="equal">
      <formula>"Not met"</formula>
    </cfRule>
  </conditionalFormatting>
  <conditionalFormatting sqref="F16">
    <cfRule type="cellIs" dxfId="269" priority="10" operator="equal">
      <formula>"Not met"</formula>
    </cfRule>
  </conditionalFormatting>
  <conditionalFormatting sqref="F18">
    <cfRule type="cellIs" dxfId="268" priority="9" operator="equal">
      <formula>"Not met"</formula>
    </cfRule>
  </conditionalFormatting>
  <conditionalFormatting sqref="F19">
    <cfRule type="cellIs" dxfId="267" priority="8" operator="equal">
      <formula>"Not met"</formula>
    </cfRule>
  </conditionalFormatting>
  <conditionalFormatting sqref="F20">
    <cfRule type="cellIs" dxfId="266" priority="7" operator="equal">
      <formula>"Not met"</formula>
    </cfRule>
  </conditionalFormatting>
  <conditionalFormatting sqref="F23">
    <cfRule type="cellIs" dxfId="265" priority="6" operator="equal">
      <formula>"Not met"</formula>
    </cfRule>
  </conditionalFormatting>
  <conditionalFormatting sqref="F25">
    <cfRule type="cellIs" dxfId="264" priority="5" operator="equal">
      <formula>"Not met"</formula>
    </cfRule>
  </conditionalFormatting>
  <conditionalFormatting sqref="F27">
    <cfRule type="cellIs" dxfId="263" priority="4" operator="equal">
      <formula>"Not met"</formula>
    </cfRule>
  </conditionalFormatting>
  <conditionalFormatting sqref="F30">
    <cfRule type="cellIs" dxfId="262" priority="3" operator="equal">
      <formula>"Not met"</formula>
    </cfRule>
  </conditionalFormatting>
  <conditionalFormatting sqref="F32">
    <cfRule type="cellIs" dxfId="261" priority="2" operator="equal">
      <formula>"Not met"</formula>
    </cfRule>
  </conditionalFormatting>
  <conditionalFormatting sqref="F34">
    <cfRule type="cellIs" dxfId="260" priority="1" operator="equal">
      <formula>"Not met"</formula>
    </cfRule>
  </conditionalFormatting>
  <dataValidations count="4">
    <dataValidation type="list" allowBlank="1" showInputMessage="1" showErrorMessage="1" sqref="K6 K8 K10 K12 K15:K16 K18:K20 K23 K25 K27 K30 K32 K34">
      <formula1>$AA$2:$AC$2</formula1>
    </dataValidation>
    <dataValidation type="list" allowBlank="1" showInputMessage="1" showErrorMessage="1" sqref="F6 F8 F10 F12 F15:F16 F18:F20 F23 F25 F27 F30 F32 F34">
      <formula1>$AA$1:$AD$1</formula1>
    </dataValidation>
    <dataValidation allowBlank="1" showInputMessage="1" showErrorMessage="1" prompt="Value must be between 0% to 100%." sqref="G6 G8 G10 G12 G15:G16 G18:G20 G23 G25 G27 G30 G32 G34"/>
    <dataValidation type="date" allowBlank="1" showInputMessage="1" showErrorMessage="1" prompt="Enter a date value (for example, 19/10/2020)" sqref="J6:J34">
      <formula1>StartDate</formula1>
      <formula2>EndDate</formula2>
    </dataValidation>
  </dataValidations>
  <hyperlinks>
    <hyperlink ref="E6" location="'Med-EL'!E4.01" display="Click here to navigate to the list of evidence for Action 4.1"/>
    <hyperlink ref="L6" location="'Med-TL'!T4.01" display="Click here to navigate to the task list for Action 4.1"/>
    <hyperlink ref="L8" location="'Med-TL'!T4.02" display="Click here to navigate to the task list for Action 4.2"/>
    <hyperlink ref="L10" location="'Med-TL'!T4.03" display="Click here to navigate to the task list for Action 4.3"/>
    <hyperlink ref="L12" location="'Med-TL'!T4.04" display="Click here to navigate to the task list for Action 4.4"/>
    <hyperlink ref="L15" location="'Med-TL'!T4.05" display="Click here to navigate to the task list for Action 4.5"/>
    <hyperlink ref="L16" location="'Med-TL'!T4.06" display="Click here to navigate to the task list for Action 4.6"/>
    <hyperlink ref="L18" location="'Med-TL'!T4.07" display="Click here to navigate to the task list for Action 4.7"/>
    <hyperlink ref="L19" location="'Med-TL'!T4.08" display="Click here to navigate to the task list for Action 4.8"/>
    <hyperlink ref="L20" location="'Med-TL'!T4.09" display="Click here to navigate to the task list for Action 4.9"/>
    <hyperlink ref="L23" location="'Med-TL'!T4.10" display="Click here to navigate to the task list for Action 4.10"/>
    <hyperlink ref="L25" location="'Med-TL'!T4.11" display="Click here to navigate to the task list for Action 4.11"/>
    <hyperlink ref="L27" location="'Med-TL'!T4.12" display="Click here to navigate to the task list for Action 4.12"/>
    <hyperlink ref="L30" location="'Med-TL'!T4.13" display="Click here to navigate to the task list for Action 4.13"/>
    <hyperlink ref="L32" location="'Med-TL'!T4.14" display="Click here to navigate to the task list for Action 4.14"/>
    <hyperlink ref="L34" location="'Med-TL'!T4.15" display="Click here to navigate to the task list for Action 4.15"/>
    <hyperlink ref="E8" location="'Med-EL'!E4.02" display="Click here to navigate to the list of evidence for Action 4.2"/>
    <hyperlink ref="E10" location="'Med-EL'!E4.03" display="Click here to navigate to the list of evidence for Action 4.3"/>
    <hyperlink ref="E12" location="'Med-EL'!E4.04" display="Click here to navigate to the list of evidence for Action 4.4"/>
    <hyperlink ref="E15" location="'Med-EL'!E4.05" display="Click here to navigate to the list of evidence for Action 4.5"/>
    <hyperlink ref="E16" location="'Med-EL'!E4.06" display="Click here to navigate to the list of evidence for Action 4.6"/>
    <hyperlink ref="E18" location="'Med-EL'!E4.07" display="Click here to navigate to the list of evidence for Action 4.7"/>
    <hyperlink ref="E19" location="'Med-EL'!E4.08" display="Click here to navigate to the list of evidence for Action 4.8"/>
    <hyperlink ref="E20" location="'Med-EL'!E4.09" display="Click here to navigate to the list of evidence for Action 4.9"/>
    <hyperlink ref="E23" location="'Med-EL'!E4.10" display="Click here to navigate to the list of evidence for Action 4.10"/>
    <hyperlink ref="E25" location="'Med-EL'!E4.11" display="Click here to navigate to the list of evidence for Action 4.11"/>
    <hyperlink ref="E27" location="'Med-EL'!E4.12" display="Click here to navigate to the list of evidence for Action 4.12"/>
    <hyperlink ref="E30" location="'Med-EL'!E4.13" display="Click here to navigate to the list of evidence for Action 4.13"/>
    <hyperlink ref="E32" location="'Med-EL'!E4.14" display="Click here to navigate to the list of evidence for Action 4.14"/>
    <hyperlink ref="E34" location="'Med-EL'!E4.15" display="Click here to navigate to the list of evidence for Action 4.15"/>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CE"/>
  </sheetPr>
  <dimension ref="A1:E96"/>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1368</v>
      </c>
    </row>
    <row r="3" spans="2:4" ht="25.5" x14ac:dyDescent="0.2">
      <c r="B3" s="69" t="s">
        <v>154</v>
      </c>
      <c r="C3" s="1"/>
      <c r="D3" s="1"/>
    </row>
    <row r="4" spans="2:4" x14ac:dyDescent="0.2">
      <c r="B4" s="1"/>
      <c r="C4" s="1"/>
      <c r="D4" s="1"/>
    </row>
    <row r="5" spans="2:4" s="355" customFormat="1" ht="25.5" customHeight="1" x14ac:dyDescent="0.2">
      <c r="B5" s="351" t="s">
        <v>1</v>
      </c>
      <c r="C5" s="356" t="s">
        <v>873</v>
      </c>
      <c r="D5" s="357" t="s">
        <v>874</v>
      </c>
    </row>
    <row r="6" spans="2:4" x14ac:dyDescent="0.2">
      <c r="B6" s="201" t="s">
        <v>155</v>
      </c>
      <c r="C6" s="144"/>
      <c r="D6" s="145"/>
    </row>
    <row r="7" spans="2:4" x14ac:dyDescent="0.2">
      <c r="B7" s="202" t="s">
        <v>134</v>
      </c>
      <c r="C7" s="203"/>
      <c r="D7" s="204"/>
    </row>
    <row r="8" spans="2:4" x14ac:dyDescent="0.2">
      <c r="B8" s="329">
        <v>4.0999999999999996</v>
      </c>
      <c r="C8" s="13" t="s">
        <v>867</v>
      </c>
      <c r="D8" s="14"/>
    </row>
    <row r="9" spans="2:4" x14ac:dyDescent="0.2">
      <c r="B9" s="385"/>
      <c r="C9" s="13" t="s">
        <v>868</v>
      </c>
      <c r="D9" s="14"/>
    </row>
    <row r="10" spans="2:4" x14ac:dyDescent="0.2">
      <c r="B10" s="385"/>
      <c r="C10" s="13" t="s">
        <v>869</v>
      </c>
      <c r="D10" s="14"/>
    </row>
    <row r="11" spans="2:4" x14ac:dyDescent="0.2">
      <c r="B11" s="385"/>
      <c r="C11" s="13" t="s">
        <v>870</v>
      </c>
      <c r="D11" s="14"/>
    </row>
    <row r="12" spans="2:4" x14ac:dyDescent="0.2">
      <c r="B12" s="385"/>
      <c r="C12" s="13" t="s">
        <v>871</v>
      </c>
      <c r="D12" s="14"/>
    </row>
    <row r="13" spans="2:4" x14ac:dyDescent="0.2">
      <c r="B13" s="202" t="s">
        <v>100</v>
      </c>
      <c r="C13" s="203"/>
      <c r="D13" s="204"/>
    </row>
    <row r="14" spans="2:4" x14ac:dyDescent="0.2">
      <c r="B14" s="329">
        <v>4.2</v>
      </c>
      <c r="C14" s="13" t="s">
        <v>867</v>
      </c>
      <c r="D14" s="14"/>
    </row>
    <row r="15" spans="2:4" x14ac:dyDescent="0.2">
      <c r="B15" s="385"/>
      <c r="C15" s="13" t="s">
        <v>868</v>
      </c>
      <c r="D15" s="14"/>
    </row>
    <row r="16" spans="2:4" x14ac:dyDescent="0.2">
      <c r="B16" s="385"/>
      <c r="C16" s="13" t="s">
        <v>869</v>
      </c>
      <c r="D16" s="14"/>
    </row>
    <row r="17" spans="2:4" x14ac:dyDescent="0.2">
      <c r="B17" s="385"/>
      <c r="C17" s="13" t="s">
        <v>870</v>
      </c>
      <c r="D17" s="14"/>
    </row>
    <row r="18" spans="2:4" x14ac:dyDescent="0.2">
      <c r="B18" s="385"/>
      <c r="C18" s="13" t="s">
        <v>871</v>
      </c>
      <c r="D18" s="14"/>
    </row>
    <row r="19" spans="2:4" x14ac:dyDescent="0.2">
      <c r="B19" s="202" t="s">
        <v>136</v>
      </c>
      <c r="C19" s="203"/>
      <c r="D19" s="204"/>
    </row>
    <row r="20" spans="2:4" x14ac:dyDescent="0.2">
      <c r="B20" s="329">
        <v>4.3</v>
      </c>
      <c r="C20" s="13" t="s">
        <v>867</v>
      </c>
      <c r="D20" s="14"/>
    </row>
    <row r="21" spans="2:4" x14ac:dyDescent="0.2">
      <c r="B21" s="385"/>
      <c r="C21" s="13" t="s">
        <v>868</v>
      </c>
      <c r="D21" s="14"/>
    </row>
    <row r="22" spans="2:4" x14ac:dyDescent="0.2">
      <c r="B22" s="385"/>
      <c r="C22" s="13" t="s">
        <v>869</v>
      </c>
      <c r="D22" s="14"/>
    </row>
    <row r="23" spans="2:4" x14ac:dyDescent="0.2">
      <c r="B23" s="385"/>
      <c r="C23" s="13" t="s">
        <v>870</v>
      </c>
      <c r="D23" s="14"/>
    </row>
    <row r="24" spans="2:4" x14ac:dyDescent="0.2">
      <c r="B24" s="385"/>
      <c r="C24" s="13" t="s">
        <v>871</v>
      </c>
      <c r="D24" s="14"/>
    </row>
    <row r="25" spans="2:4" x14ac:dyDescent="0.2">
      <c r="B25" s="202" t="s">
        <v>162</v>
      </c>
      <c r="C25" s="203"/>
      <c r="D25" s="204"/>
    </row>
    <row r="26" spans="2:4" x14ac:dyDescent="0.2">
      <c r="B26" s="329">
        <v>4.4000000000000004</v>
      </c>
      <c r="C26" s="13" t="s">
        <v>867</v>
      </c>
      <c r="D26" s="14"/>
    </row>
    <row r="27" spans="2:4" x14ac:dyDescent="0.2">
      <c r="B27" s="385"/>
      <c r="C27" s="13" t="s">
        <v>868</v>
      </c>
      <c r="D27" s="14"/>
    </row>
    <row r="28" spans="2:4" x14ac:dyDescent="0.2">
      <c r="B28" s="385"/>
      <c r="C28" s="13" t="s">
        <v>869</v>
      </c>
      <c r="D28" s="14"/>
    </row>
    <row r="29" spans="2:4" x14ac:dyDescent="0.2">
      <c r="B29" s="385"/>
      <c r="C29" s="13" t="s">
        <v>870</v>
      </c>
      <c r="D29" s="14"/>
    </row>
    <row r="30" spans="2:4" x14ac:dyDescent="0.2">
      <c r="B30" s="385"/>
      <c r="C30" s="13" t="s">
        <v>871</v>
      </c>
      <c r="D30" s="14"/>
    </row>
    <row r="31" spans="2:4" x14ac:dyDescent="0.2">
      <c r="B31" s="201" t="s">
        <v>165</v>
      </c>
      <c r="C31" s="144"/>
      <c r="D31" s="145"/>
    </row>
    <row r="32" spans="2:4" x14ac:dyDescent="0.2">
      <c r="B32" s="202" t="s">
        <v>166</v>
      </c>
      <c r="C32" s="203"/>
      <c r="D32" s="204"/>
    </row>
    <row r="33" spans="2:4" x14ac:dyDescent="0.2">
      <c r="B33" s="329">
        <v>4.5</v>
      </c>
      <c r="C33" s="13" t="s">
        <v>867</v>
      </c>
      <c r="D33" s="14"/>
    </row>
    <row r="34" spans="2:4" x14ac:dyDescent="0.2">
      <c r="B34" s="385"/>
      <c r="C34" s="13" t="s">
        <v>868</v>
      </c>
      <c r="D34" s="14"/>
    </row>
    <row r="35" spans="2:4" x14ac:dyDescent="0.2">
      <c r="B35" s="385"/>
      <c r="C35" s="13" t="s">
        <v>869</v>
      </c>
      <c r="D35" s="14"/>
    </row>
    <row r="36" spans="2:4" x14ac:dyDescent="0.2">
      <c r="B36" s="385"/>
      <c r="C36" s="13" t="s">
        <v>870</v>
      </c>
      <c r="D36" s="14"/>
    </row>
    <row r="37" spans="2:4" x14ac:dyDescent="0.2">
      <c r="B37" s="385"/>
      <c r="C37" s="13" t="s">
        <v>871</v>
      </c>
      <c r="D37" s="14"/>
    </row>
    <row r="38" spans="2:4" x14ac:dyDescent="0.2">
      <c r="B38" s="329">
        <v>4.5999999999999996</v>
      </c>
      <c r="C38" s="13" t="s">
        <v>867</v>
      </c>
      <c r="D38" s="14"/>
    </row>
    <row r="39" spans="2:4" x14ac:dyDescent="0.2">
      <c r="B39" s="385"/>
      <c r="C39" s="13" t="s">
        <v>868</v>
      </c>
      <c r="D39" s="14"/>
    </row>
    <row r="40" spans="2:4" x14ac:dyDescent="0.2">
      <c r="B40" s="385"/>
      <c r="C40" s="13" t="s">
        <v>869</v>
      </c>
      <c r="D40" s="14"/>
    </row>
    <row r="41" spans="2:4" x14ac:dyDescent="0.2">
      <c r="B41" s="385"/>
      <c r="C41" s="13" t="s">
        <v>870</v>
      </c>
      <c r="D41" s="14"/>
    </row>
    <row r="42" spans="2:4" x14ac:dyDescent="0.2">
      <c r="B42" s="385"/>
      <c r="C42" s="13" t="s">
        <v>871</v>
      </c>
      <c r="D42" s="14"/>
    </row>
    <row r="43" spans="2:4" x14ac:dyDescent="0.2">
      <c r="B43" s="202" t="s">
        <v>171</v>
      </c>
      <c r="C43" s="203"/>
      <c r="D43" s="204"/>
    </row>
    <row r="44" spans="2:4" x14ac:dyDescent="0.2">
      <c r="B44" s="329">
        <v>4.7</v>
      </c>
      <c r="C44" s="13" t="s">
        <v>867</v>
      </c>
      <c r="D44" s="14"/>
    </row>
    <row r="45" spans="2:4" x14ac:dyDescent="0.2">
      <c r="B45" s="385"/>
      <c r="C45" s="13" t="s">
        <v>868</v>
      </c>
      <c r="D45" s="14"/>
    </row>
    <row r="46" spans="2:4" x14ac:dyDescent="0.2">
      <c r="B46" s="385"/>
      <c r="C46" s="13" t="s">
        <v>869</v>
      </c>
      <c r="D46" s="14"/>
    </row>
    <row r="47" spans="2:4" x14ac:dyDescent="0.2">
      <c r="B47" s="385"/>
      <c r="C47" s="13" t="s">
        <v>870</v>
      </c>
      <c r="D47" s="14"/>
    </row>
    <row r="48" spans="2:4" x14ac:dyDescent="0.2">
      <c r="B48" s="385"/>
      <c r="C48" s="13" t="s">
        <v>871</v>
      </c>
      <c r="D48" s="14"/>
    </row>
    <row r="49" spans="2:4" x14ac:dyDescent="0.2">
      <c r="B49" s="329">
        <v>4.8</v>
      </c>
      <c r="C49" s="13" t="s">
        <v>867</v>
      </c>
      <c r="D49" s="14"/>
    </row>
    <row r="50" spans="2:4" x14ac:dyDescent="0.2">
      <c r="B50" s="385"/>
      <c r="C50" s="13" t="s">
        <v>868</v>
      </c>
      <c r="D50" s="14"/>
    </row>
    <row r="51" spans="2:4" x14ac:dyDescent="0.2">
      <c r="B51" s="385"/>
      <c r="C51" s="13" t="s">
        <v>869</v>
      </c>
      <c r="D51" s="14"/>
    </row>
    <row r="52" spans="2:4" x14ac:dyDescent="0.2">
      <c r="B52" s="385"/>
      <c r="C52" s="13" t="s">
        <v>870</v>
      </c>
      <c r="D52" s="14"/>
    </row>
    <row r="53" spans="2:4" x14ac:dyDescent="0.2">
      <c r="B53" s="385"/>
      <c r="C53" s="13" t="s">
        <v>871</v>
      </c>
      <c r="D53" s="14"/>
    </row>
    <row r="54" spans="2:4" x14ac:dyDescent="0.2">
      <c r="B54" s="329">
        <v>4.9000000000000004</v>
      </c>
      <c r="C54" s="13" t="s">
        <v>867</v>
      </c>
      <c r="D54" s="14"/>
    </row>
    <row r="55" spans="2:4" x14ac:dyDescent="0.2">
      <c r="B55" s="385"/>
      <c r="C55" s="13" t="s">
        <v>868</v>
      </c>
      <c r="D55" s="14"/>
    </row>
    <row r="56" spans="2:4" x14ac:dyDescent="0.2">
      <c r="B56" s="385"/>
      <c r="C56" s="13" t="s">
        <v>869</v>
      </c>
      <c r="D56" s="14"/>
    </row>
    <row r="57" spans="2:4" x14ac:dyDescent="0.2">
      <c r="B57" s="385"/>
      <c r="C57" s="13" t="s">
        <v>870</v>
      </c>
      <c r="D57" s="14"/>
    </row>
    <row r="58" spans="2:4" x14ac:dyDescent="0.2">
      <c r="B58" s="385"/>
      <c r="C58" s="13" t="s">
        <v>871</v>
      </c>
      <c r="D58" s="14"/>
    </row>
    <row r="59" spans="2:4" x14ac:dyDescent="0.2">
      <c r="B59" s="201" t="s">
        <v>178</v>
      </c>
      <c r="C59" s="144"/>
      <c r="D59" s="145"/>
    </row>
    <row r="60" spans="2:4" x14ac:dyDescent="0.2">
      <c r="B60" s="202" t="s">
        <v>179</v>
      </c>
      <c r="C60" s="203"/>
      <c r="D60" s="204"/>
    </row>
    <row r="61" spans="2:4" x14ac:dyDescent="0.2">
      <c r="B61" s="330">
        <v>4.0999999999999996</v>
      </c>
      <c r="C61" s="13" t="s">
        <v>867</v>
      </c>
      <c r="D61" s="14"/>
    </row>
    <row r="62" spans="2:4" x14ac:dyDescent="0.2">
      <c r="B62" s="385"/>
      <c r="C62" s="13" t="s">
        <v>868</v>
      </c>
      <c r="D62" s="14"/>
    </row>
    <row r="63" spans="2:4" x14ac:dyDescent="0.2">
      <c r="B63" s="385"/>
      <c r="C63" s="13" t="s">
        <v>869</v>
      </c>
      <c r="D63" s="14"/>
    </row>
    <row r="64" spans="2:4" x14ac:dyDescent="0.2">
      <c r="B64" s="385"/>
      <c r="C64" s="13" t="s">
        <v>870</v>
      </c>
      <c r="D64" s="14"/>
    </row>
    <row r="65" spans="2:4" x14ac:dyDescent="0.2">
      <c r="B65" s="385"/>
      <c r="C65" s="13" t="s">
        <v>871</v>
      </c>
      <c r="D65" s="14"/>
    </row>
    <row r="66" spans="2:4" x14ac:dyDescent="0.2">
      <c r="B66" s="202" t="s">
        <v>182</v>
      </c>
      <c r="C66" s="203"/>
      <c r="D66" s="204"/>
    </row>
    <row r="67" spans="2:4" x14ac:dyDescent="0.2">
      <c r="B67" s="329">
        <v>4.1100000000000003</v>
      </c>
      <c r="C67" s="13" t="s">
        <v>867</v>
      </c>
      <c r="D67" s="14"/>
    </row>
    <row r="68" spans="2:4" x14ac:dyDescent="0.2">
      <c r="B68" s="385"/>
      <c r="C68" s="13" t="s">
        <v>868</v>
      </c>
      <c r="D68" s="14"/>
    </row>
    <row r="69" spans="2:4" x14ac:dyDescent="0.2">
      <c r="B69" s="385"/>
      <c r="C69" s="13" t="s">
        <v>869</v>
      </c>
      <c r="D69" s="14"/>
    </row>
    <row r="70" spans="2:4" x14ac:dyDescent="0.2">
      <c r="B70" s="385"/>
      <c r="C70" s="13" t="s">
        <v>870</v>
      </c>
      <c r="D70" s="14"/>
    </row>
    <row r="71" spans="2:4" x14ac:dyDescent="0.2">
      <c r="B71" s="385"/>
      <c r="C71" s="13" t="s">
        <v>871</v>
      </c>
      <c r="D71" s="14"/>
    </row>
    <row r="72" spans="2:4" x14ac:dyDescent="0.2">
      <c r="B72" s="202" t="s">
        <v>185</v>
      </c>
      <c r="C72" s="203"/>
      <c r="D72" s="204"/>
    </row>
    <row r="73" spans="2:4" x14ac:dyDescent="0.2">
      <c r="B73" s="329">
        <v>4.12</v>
      </c>
      <c r="C73" s="13" t="s">
        <v>867</v>
      </c>
      <c r="D73" s="14"/>
    </row>
    <row r="74" spans="2:4" x14ac:dyDescent="0.2">
      <c r="B74" s="385"/>
      <c r="C74" s="13" t="s">
        <v>868</v>
      </c>
      <c r="D74" s="14"/>
    </row>
    <row r="75" spans="2:4" x14ac:dyDescent="0.2">
      <c r="B75" s="385"/>
      <c r="C75" s="13" t="s">
        <v>869</v>
      </c>
      <c r="D75" s="14"/>
    </row>
    <row r="76" spans="2:4" x14ac:dyDescent="0.2">
      <c r="B76" s="385"/>
      <c r="C76" s="13" t="s">
        <v>870</v>
      </c>
      <c r="D76" s="14"/>
    </row>
    <row r="77" spans="2:4" x14ac:dyDescent="0.2">
      <c r="B77" s="385"/>
      <c r="C77" s="13" t="s">
        <v>871</v>
      </c>
      <c r="D77" s="14"/>
    </row>
    <row r="78" spans="2:4" x14ac:dyDescent="0.2">
      <c r="B78" s="201" t="s">
        <v>188</v>
      </c>
      <c r="C78" s="144"/>
      <c r="D78" s="145"/>
    </row>
    <row r="79" spans="2:4" x14ac:dyDescent="0.2">
      <c r="B79" s="202" t="s">
        <v>189</v>
      </c>
      <c r="C79" s="203"/>
      <c r="D79" s="204"/>
    </row>
    <row r="80" spans="2:4" x14ac:dyDescent="0.2">
      <c r="B80" s="329">
        <v>4.13</v>
      </c>
      <c r="C80" s="13" t="s">
        <v>867</v>
      </c>
      <c r="D80" s="14"/>
    </row>
    <row r="81" spans="2:4" x14ac:dyDescent="0.2">
      <c r="B81" s="385"/>
      <c r="C81" s="13" t="s">
        <v>868</v>
      </c>
      <c r="D81" s="14"/>
    </row>
    <row r="82" spans="2:4" x14ac:dyDescent="0.2">
      <c r="B82" s="385"/>
      <c r="C82" s="13" t="s">
        <v>869</v>
      </c>
      <c r="D82" s="14"/>
    </row>
    <row r="83" spans="2:4" x14ac:dyDescent="0.2">
      <c r="B83" s="385"/>
      <c r="C83" s="13" t="s">
        <v>870</v>
      </c>
      <c r="D83" s="14"/>
    </row>
    <row r="84" spans="2:4" x14ac:dyDescent="0.2">
      <c r="B84" s="385"/>
      <c r="C84" s="13" t="s">
        <v>871</v>
      </c>
      <c r="D84" s="14"/>
    </row>
    <row r="85" spans="2:4" x14ac:dyDescent="0.2">
      <c r="B85" s="202" t="s">
        <v>192</v>
      </c>
      <c r="C85" s="203"/>
      <c r="D85" s="204"/>
    </row>
    <row r="86" spans="2:4" x14ac:dyDescent="0.2">
      <c r="B86" s="329">
        <v>4.1399999999999997</v>
      </c>
      <c r="C86" s="13" t="s">
        <v>867</v>
      </c>
      <c r="D86" s="14"/>
    </row>
    <row r="87" spans="2:4" x14ac:dyDescent="0.2">
      <c r="B87" s="385"/>
      <c r="C87" s="13" t="s">
        <v>868</v>
      </c>
      <c r="D87" s="14"/>
    </row>
    <row r="88" spans="2:4" x14ac:dyDescent="0.2">
      <c r="B88" s="385"/>
      <c r="C88" s="13" t="s">
        <v>869</v>
      </c>
      <c r="D88" s="14"/>
    </row>
    <row r="89" spans="2:4" x14ac:dyDescent="0.2">
      <c r="B89" s="385"/>
      <c r="C89" s="13" t="s">
        <v>870</v>
      </c>
      <c r="D89" s="14"/>
    </row>
    <row r="90" spans="2:4" x14ac:dyDescent="0.2">
      <c r="B90" s="385"/>
      <c r="C90" s="13" t="s">
        <v>871</v>
      </c>
      <c r="D90" s="14"/>
    </row>
    <row r="91" spans="2:4" x14ac:dyDescent="0.2">
      <c r="B91" s="202" t="s">
        <v>195</v>
      </c>
      <c r="C91" s="203"/>
      <c r="D91" s="204"/>
    </row>
    <row r="92" spans="2:4" x14ac:dyDescent="0.2">
      <c r="B92" s="329">
        <v>4.1500000000000004</v>
      </c>
      <c r="C92" s="13" t="s">
        <v>867</v>
      </c>
      <c r="D92" s="14"/>
    </row>
    <row r="93" spans="2:4" x14ac:dyDescent="0.2">
      <c r="B93" s="385"/>
      <c r="C93" s="13" t="s">
        <v>868</v>
      </c>
      <c r="D93" s="14"/>
    </row>
    <row r="94" spans="2:4" x14ac:dyDescent="0.2">
      <c r="B94" s="385"/>
      <c r="C94" s="13" t="s">
        <v>869</v>
      </c>
      <c r="D94" s="14"/>
    </row>
    <row r="95" spans="2:4" x14ac:dyDescent="0.2">
      <c r="B95" s="385"/>
      <c r="C95" s="13" t="s">
        <v>870</v>
      </c>
      <c r="D95" s="14"/>
    </row>
    <row r="96" spans="2:4" x14ac:dyDescent="0.2">
      <c r="B96" s="385"/>
      <c r="C96" s="13" t="s">
        <v>871</v>
      </c>
      <c r="D96" s="14"/>
    </row>
  </sheetData>
  <autoFilter ref="B5:D96"/>
  <hyperlinks>
    <hyperlink ref="B8" location="MedSafety!A4.01" display="MedSafety!A4.01"/>
    <hyperlink ref="B14" location="MedSafety!A4.02" display="MedSafety!A4.02"/>
    <hyperlink ref="B20" location="MedSafety!A4.03" display="MedSafety!A4.03"/>
    <hyperlink ref="B26" location="MedSafety!A4.04" display="MedSafety!A4.04"/>
    <hyperlink ref="B33" location="MedSafety!A4.05" display="MedSafety!A4.05"/>
    <hyperlink ref="B38" location="MedSafety!A4.06" display="MedSafety!A4.06"/>
    <hyperlink ref="B44" location="MedSafety!A4.07" display="MedSafety!A4.07"/>
    <hyperlink ref="B49" location="MedSafety!A4.08" display="MedSafety!A4.08"/>
    <hyperlink ref="B54" location="MedSafety!A4.09" display="MedSafety!A4.09"/>
    <hyperlink ref="B61" location="MedSafety!A4.10" display="MedSafety!A4.10"/>
    <hyperlink ref="B67" location="MedSafety!A4.11" display="MedSafety!A4.11"/>
    <hyperlink ref="B73" location="MedSafety!A4.12" display="MedSafety!A4.12"/>
    <hyperlink ref="B80" location="MedSafety!A4.13" display="MedSafety!A4.13"/>
    <hyperlink ref="B86" location="MedSafety!A4.14" display="MedSafety!A4.14"/>
    <hyperlink ref="B92" location="MedSafety!A4.15" display="MedSafety!A4.15"/>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CE"/>
    <pageSetUpPr fitToPage="1"/>
  </sheetPr>
  <dimension ref="A1:AC96"/>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1373</v>
      </c>
      <c r="AA1" t="s">
        <v>383</v>
      </c>
      <c r="AB1" t="s">
        <v>384</v>
      </c>
      <c r="AC1" t="s">
        <v>385</v>
      </c>
    </row>
    <row r="3" spans="2:29" ht="25.5" x14ac:dyDescent="0.2">
      <c r="B3" s="69" t="s">
        <v>154</v>
      </c>
      <c r="C3" s="1"/>
      <c r="D3" s="1"/>
    </row>
    <row r="4" spans="2:29" x14ac:dyDescent="0.2">
      <c r="B4" s="1"/>
      <c r="C4" s="1"/>
      <c r="D4" s="1"/>
    </row>
    <row r="5" spans="2:29" ht="25.5" x14ac:dyDescent="0.2">
      <c r="B5" s="342" t="s">
        <v>1</v>
      </c>
      <c r="C5" s="343" t="s">
        <v>7</v>
      </c>
      <c r="D5" s="347" t="s">
        <v>8</v>
      </c>
      <c r="E5" s="348" t="s">
        <v>1295</v>
      </c>
      <c r="F5" s="349" t="s">
        <v>10</v>
      </c>
    </row>
    <row r="6" spans="2:29" x14ac:dyDescent="0.2">
      <c r="B6" s="201" t="s">
        <v>155</v>
      </c>
      <c r="C6" s="144"/>
      <c r="D6" s="280"/>
      <c r="E6" s="284"/>
      <c r="F6" s="377"/>
    </row>
    <row r="7" spans="2:29" x14ac:dyDescent="0.2">
      <c r="B7" s="202" t="s">
        <v>134</v>
      </c>
      <c r="C7" s="203"/>
      <c r="D7" s="281"/>
      <c r="E7" s="285"/>
      <c r="F7" s="255"/>
    </row>
    <row r="8" spans="2:29" x14ac:dyDescent="0.2">
      <c r="B8" s="329">
        <v>4.0999999999999996</v>
      </c>
      <c r="C8" s="13" t="s">
        <v>1147</v>
      </c>
      <c r="D8" s="282"/>
      <c r="E8" s="286"/>
      <c r="F8" s="374"/>
    </row>
    <row r="9" spans="2:29" x14ac:dyDescent="0.2">
      <c r="B9" s="385"/>
      <c r="C9" s="13" t="s">
        <v>1148</v>
      </c>
      <c r="D9" s="282"/>
      <c r="E9" s="286"/>
      <c r="F9" s="374"/>
    </row>
    <row r="10" spans="2:29" x14ac:dyDescent="0.2">
      <c r="B10" s="385"/>
      <c r="C10" s="13" t="s">
        <v>1149</v>
      </c>
      <c r="D10" s="282"/>
      <c r="E10" s="286"/>
      <c r="F10" s="374"/>
    </row>
    <row r="11" spans="2:29" x14ac:dyDescent="0.2">
      <c r="B11" s="385"/>
      <c r="C11" s="13" t="s">
        <v>1150</v>
      </c>
      <c r="D11" s="282"/>
      <c r="E11" s="286"/>
      <c r="F11" s="374"/>
    </row>
    <row r="12" spans="2:29" x14ac:dyDescent="0.2">
      <c r="B12" s="385"/>
      <c r="C12" s="13" t="s">
        <v>1151</v>
      </c>
      <c r="D12" s="282"/>
      <c r="E12" s="286"/>
      <c r="F12" s="374"/>
    </row>
    <row r="13" spans="2:29" x14ac:dyDescent="0.2">
      <c r="B13" s="202" t="s">
        <v>100</v>
      </c>
      <c r="C13" s="203"/>
      <c r="D13" s="281"/>
      <c r="E13" s="285"/>
      <c r="F13" s="255"/>
    </row>
    <row r="14" spans="2:29" x14ac:dyDescent="0.2">
      <c r="B14" s="329">
        <v>4.2</v>
      </c>
      <c r="C14" s="13" t="s">
        <v>1147</v>
      </c>
      <c r="D14" s="282"/>
      <c r="E14" s="286"/>
      <c r="F14" s="374"/>
    </row>
    <row r="15" spans="2:29" x14ac:dyDescent="0.2">
      <c r="B15" s="385"/>
      <c r="C15" s="13" t="s">
        <v>1148</v>
      </c>
      <c r="D15" s="282"/>
      <c r="E15" s="286"/>
      <c r="F15" s="374"/>
    </row>
    <row r="16" spans="2:29" x14ac:dyDescent="0.2">
      <c r="B16" s="385"/>
      <c r="C16" s="13" t="s">
        <v>1149</v>
      </c>
      <c r="D16" s="282"/>
      <c r="E16" s="286"/>
      <c r="F16" s="374"/>
    </row>
    <row r="17" spans="2:6" x14ac:dyDescent="0.2">
      <c r="B17" s="385"/>
      <c r="C17" s="13" t="s">
        <v>1150</v>
      </c>
      <c r="D17" s="282"/>
      <c r="E17" s="286"/>
      <c r="F17" s="374"/>
    </row>
    <row r="18" spans="2:6" x14ac:dyDescent="0.2">
      <c r="B18" s="385"/>
      <c r="C18" s="13" t="s">
        <v>1151</v>
      </c>
      <c r="D18" s="282"/>
      <c r="E18" s="286"/>
      <c r="F18" s="374"/>
    </row>
    <row r="19" spans="2:6" x14ac:dyDescent="0.2">
      <c r="B19" s="202" t="s">
        <v>136</v>
      </c>
      <c r="C19" s="203"/>
      <c r="D19" s="281"/>
      <c r="E19" s="285"/>
      <c r="F19" s="255"/>
    </row>
    <row r="20" spans="2:6" x14ac:dyDescent="0.2">
      <c r="B20" s="329">
        <v>4.3</v>
      </c>
      <c r="C20" s="13" t="s">
        <v>1147</v>
      </c>
      <c r="D20" s="282"/>
      <c r="E20" s="286"/>
      <c r="F20" s="374"/>
    </row>
    <row r="21" spans="2:6" x14ac:dyDescent="0.2">
      <c r="B21" s="385"/>
      <c r="C21" s="13" t="s">
        <v>1148</v>
      </c>
      <c r="D21" s="282"/>
      <c r="E21" s="286"/>
      <c r="F21" s="374"/>
    </row>
    <row r="22" spans="2:6" x14ac:dyDescent="0.2">
      <c r="B22" s="385"/>
      <c r="C22" s="13" t="s">
        <v>1149</v>
      </c>
      <c r="D22" s="282"/>
      <c r="E22" s="286"/>
      <c r="F22" s="374"/>
    </row>
    <row r="23" spans="2:6" x14ac:dyDescent="0.2">
      <c r="B23" s="385"/>
      <c r="C23" s="13" t="s">
        <v>1150</v>
      </c>
      <c r="D23" s="282"/>
      <c r="E23" s="286"/>
      <c r="F23" s="374"/>
    </row>
    <row r="24" spans="2:6" x14ac:dyDescent="0.2">
      <c r="B24" s="385"/>
      <c r="C24" s="13" t="s">
        <v>1151</v>
      </c>
      <c r="D24" s="282"/>
      <c r="E24" s="286"/>
      <c r="F24" s="374"/>
    </row>
    <row r="25" spans="2:6" x14ac:dyDescent="0.2">
      <c r="B25" s="202" t="s">
        <v>162</v>
      </c>
      <c r="C25" s="203"/>
      <c r="D25" s="281"/>
      <c r="E25" s="285"/>
      <c r="F25" s="255"/>
    </row>
    <row r="26" spans="2:6" x14ac:dyDescent="0.2">
      <c r="B26" s="329">
        <v>4.4000000000000004</v>
      </c>
      <c r="C26" s="13" t="s">
        <v>1147</v>
      </c>
      <c r="D26" s="282"/>
      <c r="E26" s="286"/>
      <c r="F26" s="374"/>
    </row>
    <row r="27" spans="2:6" x14ac:dyDescent="0.2">
      <c r="B27" s="385"/>
      <c r="C27" s="13" t="s">
        <v>1148</v>
      </c>
      <c r="D27" s="282"/>
      <c r="E27" s="286"/>
      <c r="F27" s="374"/>
    </row>
    <row r="28" spans="2:6" x14ac:dyDescent="0.2">
      <c r="B28" s="385"/>
      <c r="C28" s="13" t="s">
        <v>1149</v>
      </c>
      <c r="D28" s="282"/>
      <c r="E28" s="286"/>
      <c r="F28" s="374"/>
    </row>
    <row r="29" spans="2:6" x14ac:dyDescent="0.2">
      <c r="B29" s="385"/>
      <c r="C29" s="13" t="s">
        <v>1150</v>
      </c>
      <c r="D29" s="282"/>
      <c r="E29" s="286"/>
      <c r="F29" s="374"/>
    </row>
    <row r="30" spans="2:6" x14ac:dyDescent="0.2">
      <c r="B30" s="385"/>
      <c r="C30" s="13" t="s">
        <v>1151</v>
      </c>
      <c r="D30" s="282"/>
      <c r="E30" s="286"/>
      <c r="F30" s="374"/>
    </row>
    <row r="31" spans="2:6" x14ac:dyDescent="0.2">
      <c r="B31" s="201" t="s">
        <v>165</v>
      </c>
      <c r="C31" s="144"/>
      <c r="D31" s="283"/>
      <c r="E31" s="287"/>
      <c r="F31" s="378"/>
    </row>
    <row r="32" spans="2:6" x14ac:dyDescent="0.2">
      <c r="B32" s="202" t="s">
        <v>166</v>
      </c>
      <c r="C32" s="203"/>
      <c r="D32" s="281"/>
      <c r="E32" s="285"/>
      <c r="F32" s="255"/>
    </row>
    <row r="33" spans="2:6" x14ac:dyDescent="0.2">
      <c r="B33" s="329">
        <v>4.5</v>
      </c>
      <c r="C33" s="13" t="s">
        <v>1147</v>
      </c>
      <c r="D33" s="282"/>
      <c r="E33" s="286"/>
      <c r="F33" s="374"/>
    </row>
    <row r="34" spans="2:6" x14ac:dyDescent="0.2">
      <c r="B34" s="385"/>
      <c r="C34" s="13" t="s">
        <v>1148</v>
      </c>
      <c r="D34" s="282"/>
      <c r="E34" s="286"/>
      <c r="F34" s="374"/>
    </row>
    <row r="35" spans="2:6" x14ac:dyDescent="0.2">
      <c r="B35" s="385"/>
      <c r="C35" s="13" t="s">
        <v>1149</v>
      </c>
      <c r="D35" s="282"/>
      <c r="E35" s="286"/>
      <c r="F35" s="374"/>
    </row>
    <row r="36" spans="2:6" x14ac:dyDescent="0.2">
      <c r="B36" s="385"/>
      <c r="C36" s="13" t="s">
        <v>1150</v>
      </c>
      <c r="D36" s="282"/>
      <c r="E36" s="286"/>
      <c r="F36" s="374"/>
    </row>
    <row r="37" spans="2:6" x14ac:dyDescent="0.2">
      <c r="B37" s="385"/>
      <c r="C37" s="13" t="s">
        <v>1151</v>
      </c>
      <c r="D37" s="282"/>
      <c r="E37" s="286"/>
      <c r="F37" s="374"/>
    </row>
    <row r="38" spans="2:6" x14ac:dyDescent="0.2">
      <c r="B38" s="329">
        <v>4.5999999999999996</v>
      </c>
      <c r="C38" s="13" t="s">
        <v>1147</v>
      </c>
      <c r="D38" s="282"/>
      <c r="E38" s="286"/>
      <c r="F38" s="374"/>
    </row>
    <row r="39" spans="2:6" x14ac:dyDescent="0.2">
      <c r="B39" s="385"/>
      <c r="C39" s="13" t="s">
        <v>1148</v>
      </c>
      <c r="D39" s="282"/>
      <c r="E39" s="286"/>
      <c r="F39" s="374"/>
    </row>
    <row r="40" spans="2:6" x14ac:dyDescent="0.2">
      <c r="B40" s="385"/>
      <c r="C40" s="13" t="s">
        <v>1149</v>
      </c>
      <c r="D40" s="282"/>
      <c r="E40" s="286"/>
      <c r="F40" s="374"/>
    </row>
    <row r="41" spans="2:6" x14ac:dyDescent="0.2">
      <c r="B41" s="385"/>
      <c r="C41" s="13" t="s">
        <v>1150</v>
      </c>
      <c r="D41" s="282"/>
      <c r="E41" s="286"/>
      <c r="F41" s="374"/>
    </row>
    <row r="42" spans="2:6" x14ac:dyDescent="0.2">
      <c r="B42" s="385"/>
      <c r="C42" s="13" t="s">
        <v>1151</v>
      </c>
      <c r="D42" s="282"/>
      <c r="E42" s="286"/>
      <c r="F42" s="374"/>
    </row>
    <row r="43" spans="2:6" x14ac:dyDescent="0.2">
      <c r="B43" s="202" t="s">
        <v>171</v>
      </c>
      <c r="C43" s="203"/>
      <c r="D43" s="281"/>
      <c r="E43" s="285"/>
      <c r="F43" s="255"/>
    </row>
    <row r="44" spans="2:6" x14ac:dyDescent="0.2">
      <c r="B44" s="329">
        <v>4.7</v>
      </c>
      <c r="C44" s="13" t="s">
        <v>1147</v>
      </c>
      <c r="D44" s="282"/>
      <c r="E44" s="286"/>
      <c r="F44" s="374"/>
    </row>
    <row r="45" spans="2:6" x14ac:dyDescent="0.2">
      <c r="B45" s="385"/>
      <c r="C45" s="13" t="s">
        <v>1148</v>
      </c>
      <c r="D45" s="282"/>
      <c r="E45" s="286"/>
      <c r="F45" s="374"/>
    </row>
    <row r="46" spans="2:6" x14ac:dyDescent="0.2">
      <c r="B46" s="385"/>
      <c r="C46" s="13" t="s">
        <v>1149</v>
      </c>
      <c r="D46" s="282"/>
      <c r="E46" s="286"/>
      <c r="F46" s="374"/>
    </row>
    <row r="47" spans="2:6" x14ac:dyDescent="0.2">
      <c r="B47" s="385"/>
      <c r="C47" s="13" t="s">
        <v>1150</v>
      </c>
      <c r="D47" s="282"/>
      <c r="E47" s="286"/>
      <c r="F47" s="374"/>
    </row>
    <row r="48" spans="2:6" x14ac:dyDescent="0.2">
      <c r="B48" s="385"/>
      <c r="C48" s="13" t="s">
        <v>1151</v>
      </c>
      <c r="D48" s="282"/>
      <c r="E48" s="286"/>
      <c r="F48" s="374"/>
    </row>
    <row r="49" spans="2:6" x14ac:dyDescent="0.2">
      <c r="B49" s="329">
        <v>4.8</v>
      </c>
      <c r="C49" s="13" t="s">
        <v>1147</v>
      </c>
      <c r="D49" s="282"/>
      <c r="E49" s="286"/>
      <c r="F49" s="374"/>
    </row>
    <row r="50" spans="2:6" x14ac:dyDescent="0.2">
      <c r="B50" s="385"/>
      <c r="C50" s="13" t="s">
        <v>1148</v>
      </c>
      <c r="D50" s="282"/>
      <c r="E50" s="286"/>
      <c r="F50" s="374"/>
    </row>
    <row r="51" spans="2:6" x14ac:dyDescent="0.2">
      <c r="B51" s="385"/>
      <c r="C51" s="13" t="s">
        <v>1149</v>
      </c>
      <c r="D51" s="282"/>
      <c r="E51" s="286"/>
      <c r="F51" s="374"/>
    </row>
    <row r="52" spans="2:6" x14ac:dyDescent="0.2">
      <c r="B52" s="385"/>
      <c r="C52" s="13" t="s">
        <v>1150</v>
      </c>
      <c r="D52" s="282"/>
      <c r="E52" s="286"/>
      <c r="F52" s="374"/>
    </row>
    <row r="53" spans="2:6" x14ac:dyDescent="0.2">
      <c r="B53" s="385"/>
      <c r="C53" s="13" t="s">
        <v>1151</v>
      </c>
      <c r="D53" s="282"/>
      <c r="E53" s="286"/>
      <c r="F53" s="374"/>
    </row>
    <row r="54" spans="2:6" x14ac:dyDescent="0.2">
      <c r="B54" s="329">
        <v>4.9000000000000004</v>
      </c>
      <c r="C54" s="13" t="s">
        <v>1147</v>
      </c>
      <c r="D54" s="282"/>
      <c r="E54" s="286"/>
      <c r="F54" s="374"/>
    </row>
    <row r="55" spans="2:6" x14ac:dyDescent="0.2">
      <c r="B55" s="385"/>
      <c r="C55" s="13" t="s">
        <v>1148</v>
      </c>
      <c r="D55" s="282"/>
      <c r="E55" s="286"/>
      <c r="F55" s="374"/>
    </row>
    <row r="56" spans="2:6" x14ac:dyDescent="0.2">
      <c r="B56" s="385"/>
      <c r="C56" s="13" t="s">
        <v>1149</v>
      </c>
      <c r="D56" s="282"/>
      <c r="E56" s="286"/>
      <c r="F56" s="374"/>
    </row>
    <row r="57" spans="2:6" x14ac:dyDescent="0.2">
      <c r="B57" s="385"/>
      <c r="C57" s="13" t="s">
        <v>1150</v>
      </c>
      <c r="D57" s="282"/>
      <c r="E57" s="286"/>
      <c r="F57" s="374"/>
    </row>
    <row r="58" spans="2:6" x14ac:dyDescent="0.2">
      <c r="B58" s="385"/>
      <c r="C58" s="13" t="s">
        <v>1151</v>
      </c>
      <c r="D58" s="282"/>
      <c r="E58" s="286"/>
      <c r="F58" s="374"/>
    </row>
    <row r="59" spans="2:6" x14ac:dyDescent="0.2">
      <c r="B59" s="201" t="s">
        <v>178</v>
      </c>
      <c r="C59" s="144"/>
      <c r="D59" s="283"/>
      <c r="E59" s="287"/>
      <c r="F59" s="378"/>
    </row>
    <row r="60" spans="2:6" x14ac:dyDescent="0.2">
      <c r="B60" s="202" t="s">
        <v>179</v>
      </c>
      <c r="C60" s="203"/>
      <c r="D60" s="281"/>
      <c r="E60" s="285"/>
      <c r="F60" s="255"/>
    </row>
    <row r="61" spans="2:6" x14ac:dyDescent="0.2">
      <c r="B61" s="330">
        <v>4.0999999999999996</v>
      </c>
      <c r="C61" s="13" t="s">
        <v>1147</v>
      </c>
      <c r="D61" s="282"/>
      <c r="E61" s="286"/>
      <c r="F61" s="374"/>
    </row>
    <row r="62" spans="2:6" x14ac:dyDescent="0.2">
      <c r="B62" s="385"/>
      <c r="C62" s="13" t="s">
        <v>1148</v>
      </c>
      <c r="D62" s="282"/>
      <c r="E62" s="286"/>
      <c r="F62" s="374"/>
    </row>
    <row r="63" spans="2:6" x14ac:dyDescent="0.2">
      <c r="B63" s="385"/>
      <c r="C63" s="13" t="s">
        <v>1149</v>
      </c>
      <c r="D63" s="282"/>
      <c r="E63" s="286"/>
      <c r="F63" s="374"/>
    </row>
    <row r="64" spans="2:6" x14ac:dyDescent="0.2">
      <c r="B64" s="385"/>
      <c r="C64" s="13" t="s">
        <v>1150</v>
      </c>
      <c r="D64" s="282"/>
      <c r="E64" s="286"/>
      <c r="F64" s="374"/>
    </row>
    <row r="65" spans="2:6" x14ac:dyDescent="0.2">
      <c r="B65" s="385"/>
      <c r="C65" s="13" t="s">
        <v>1151</v>
      </c>
      <c r="D65" s="282"/>
      <c r="E65" s="286"/>
      <c r="F65" s="374"/>
    </row>
    <row r="66" spans="2:6" x14ac:dyDescent="0.2">
      <c r="B66" s="202" t="s">
        <v>182</v>
      </c>
      <c r="C66" s="203"/>
      <c r="D66" s="281"/>
      <c r="E66" s="285"/>
      <c r="F66" s="255"/>
    </row>
    <row r="67" spans="2:6" x14ac:dyDescent="0.2">
      <c r="B67" s="329">
        <v>4.1100000000000003</v>
      </c>
      <c r="C67" s="13" t="s">
        <v>1147</v>
      </c>
      <c r="D67" s="282"/>
      <c r="E67" s="286"/>
      <c r="F67" s="374"/>
    </row>
    <row r="68" spans="2:6" x14ac:dyDescent="0.2">
      <c r="B68" s="385"/>
      <c r="C68" s="13" t="s">
        <v>1148</v>
      </c>
      <c r="D68" s="282"/>
      <c r="E68" s="286"/>
      <c r="F68" s="374"/>
    </row>
    <row r="69" spans="2:6" x14ac:dyDescent="0.2">
      <c r="B69" s="385"/>
      <c r="C69" s="13" t="s">
        <v>1149</v>
      </c>
      <c r="D69" s="282"/>
      <c r="E69" s="286"/>
      <c r="F69" s="374"/>
    </row>
    <row r="70" spans="2:6" x14ac:dyDescent="0.2">
      <c r="B70" s="385"/>
      <c r="C70" s="13" t="s">
        <v>1150</v>
      </c>
      <c r="D70" s="282"/>
      <c r="E70" s="286"/>
      <c r="F70" s="374"/>
    </row>
    <row r="71" spans="2:6" x14ac:dyDescent="0.2">
      <c r="B71" s="385"/>
      <c r="C71" s="13" t="s">
        <v>1151</v>
      </c>
      <c r="D71" s="282"/>
      <c r="E71" s="286"/>
      <c r="F71" s="374"/>
    </row>
    <row r="72" spans="2:6" x14ac:dyDescent="0.2">
      <c r="B72" s="202" t="s">
        <v>185</v>
      </c>
      <c r="C72" s="203"/>
      <c r="D72" s="281"/>
      <c r="E72" s="285"/>
      <c r="F72" s="255"/>
    </row>
    <row r="73" spans="2:6" x14ac:dyDescent="0.2">
      <c r="B73" s="329">
        <v>4.12</v>
      </c>
      <c r="C73" s="13" t="s">
        <v>1147</v>
      </c>
      <c r="D73" s="282"/>
      <c r="E73" s="286"/>
      <c r="F73" s="374"/>
    </row>
    <row r="74" spans="2:6" x14ac:dyDescent="0.2">
      <c r="B74" s="385"/>
      <c r="C74" s="13" t="s">
        <v>1148</v>
      </c>
      <c r="D74" s="282"/>
      <c r="E74" s="286"/>
      <c r="F74" s="374"/>
    </row>
    <row r="75" spans="2:6" x14ac:dyDescent="0.2">
      <c r="B75" s="385"/>
      <c r="C75" s="13" t="s">
        <v>1149</v>
      </c>
      <c r="D75" s="282"/>
      <c r="E75" s="286"/>
      <c r="F75" s="374"/>
    </row>
    <row r="76" spans="2:6" x14ac:dyDescent="0.2">
      <c r="B76" s="385"/>
      <c r="C76" s="13" t="s">
        <v>1150</v>
      </c>
      <c r="D76" s="282"/>
      <c r="E76" s="286"/>
      <c r="F76" s="374"/>
    </row>
    <row r="77" spans="2:6" x14ac:dyDescent="0.2">
      <c r="B77" s="385"/>
      <c r="C77" s="13" t="s">
        <v>1151</v>
      </c>
      <c r="D77" s="282"/>
      <c r="E77" s="286"/>
      <c r="F77" s="374"/>
    </row>
    <row r="78" spans="2:6" x14ac:dyDescent="0.2">
      <c r="B78" s="201" t="s">
        <v>188</v>
      </c>
      <c r="C78" s="144"/>
      <c r="D78" s="283"/>
      <c r="E78" s="287"/>
      <c r="F78" s="378"/>
    </row>
    <row r="79" spans="2:6" x14ac:dyDescent="0.2">
      <c r="B79" s="202" t="s">
        <v>189</v>
      </c>
      <c r="C79" s="203"/>
      <c r="D79" s="281"/>
      <c r="E79" s="285"/>
      <c r="F79" s="255"/>
    </row>
    <row r="80" spans="2:6" x14ac:dyDescent="0.2">
      <c r="B80" s="329">
        <v>4.13</v>
      </c>
      <c r="C80" s="13" t="s">
        <v>1147</v>
      </c>
      <c r="D80" s="282"/>
      <c r="E80" s="286"/>
      <c r="F80" s="374"/>
    </row>
    <row r="81" spans="2:6" x14ac:dyDescent="0.2">
      <c r="B81" s="385"/>
      <c r="C81" s="13" t="s">
        <v>1148</v>
      </c>
      <c r="D81" s="282"/>
      <c r="E81" s="286"/>
      <c r="F81" s="374"/>
    </row>
    <row r="82" spans="2:6" x14ac:dyDescent="0.2">
      <c r="B82" s="385"/>
      <c r="C82" s="13" t="s">
        <v>1149</v>
      </c>
      <c r="D82" s="282"/>
      <c r="E82" s="286"/>
      <c r="F82" s="374"/>
    </row>
    <row r="83" spans="2:6" x14ac:dyDescent="0.2">
      <c r="B83" s="385"/>
      <c r="C83" s="13" t="s">
        <v>1150</v>
      </c>
      <c r="D83" s="282"/>
      <c r="E83" s="286"/>
      <c r="F83" s="374"/>
    </row>
    <row r="84" spans="2:6" x14ac:dyDescent="0.2">
      <c r="B84" s="385"/>
      <c r="C84" s="13" t="s">
        <v>1151</v>
      </c>
      <c r="D84" s="282"/>
      <c r="E84" s="286"/>
      <c r="F84" s="374"/>
    </row>
    <row r="85" spans="2:6" x14ac:dyDescent="0.2">
      <c r="B85" s="202" t="s">
        <v>192</v>
      </c>
      <c r="C85" s="203"/>
      <c r="D85" s="281"/>
      <c r="E85" s="285"/>
      <c r="F85" s="255"/>
    </row>
    <row r="86" spans="2:6" x14ac:dyDescent="0.2">
      <c r="B86" s="329">
        <v>4.1399999999999997</v>
      </c>
      <c r="C86" s="13" t="s">
        <v>1147</v>
      </c>
      <c r="D86" s="282"/>
      <c r="E86" s="286"/>
      <c r="F86" s="374"/>
    </row>
    <row r="87" spans="2:6" x14ac:dyDescent="0.2">
      <c r="B87" s="385"/>
      <c r="C87" s="13" t="s">
        <v>1148</v>
      </c>
      <c r="D87" s="282"/>
      <c r="E87" s="286"/>
      <c r="F87" s="374"/>
    </row>
    <row r="88" spans="2:6" x14ac:dyDescent="0.2">
      <c r="B88" s="385"/>
      <c r="C88" s="13" t="s">
        <v>1149</v>
      </c>
      <c r="D88" s="282"/>
      <c r="E88" s="286"/>
      <c r="F88" s="374"/>
    </row>
    <row r="89" spans="2:6" x14ac:dyDescent="0.2">
      <c r="B89" s="385"/>
      <c r="C89" s="13" t="s">
        <v>1150</v>
      </c>
      <c r="D89" s="282"/>
      <c r="E89" s="286"/>
      <c r="F89" s="374"/>
    </row>
    <row r="90" spans="2:6" x14ac:dyDescent="0.2">
      <c r="B90" s="385"/>
      <c r="C90" s="13" t="s">
        <v>1151</v>
      </c>
      <c r="D90" s="282"/>
      <c r="E90" s="286"/>
      <c r="F90" s="374"/>
    </row>
    <row r="91" spans="2:6" x14ac:dyDescent="0.2">
      <c r="B91" s="202" t="s">
        <v>195</v>
      </c>
      <c r="C91" s="203"/>
      <c r="D91" s="281"/>
      <c r="E91" s="285"/>
      <c r="F91" s="255"/>
    </row>
    <row r="92" spans="2:6" x14ac:dyDescent="0.2">
      <c r="B92" s="329">
        <v>4.1500000000000004</v>
      </c>
      <c r="C92" s="13" t="s">
        <v>1147</v>
      </c>
      <c r="D92" s="282"/>
      <c r="E92" s="286"/>
      <c r="F92" s="374"/>
    </row>
    <row r="93" spans="2:6" x14ac:dyDescent="0.2">
      <c r="B93" s="385"/>
      <c r="C93" s="13" t="s">
        <v>1148</v>
      </c>
      <c r="D93" s="282"/>
      <c r="E93" s="286"/>
      <c r="F93" s="374"/>
    </row>
    <row r="94" spans="2:6" x14ac:dyDescent="0.2">
      <c r="B94" s="385"/>
      <c r="C94" s="13" t="s">
        <v>1149</v>
      </c>
      <c r="D94" s="282"/>
      <c r="E94" s="286"/>
      <c r="F94" s="374"/>
    </row>
    <row r="95" spans="2:6" x14ac:dyDescent="0.2">
      <c r="B95" s="385"/>
      <c r="C95" s="13" t="s">
        <v>1150</v>
      </c>
      <c r="D95" s="282"/>
      <c r="E95" s="286"/>
      <c r="F95" s="374"/>
    </row>
    <row r="96" spans="2:6" x14ac:dyDescent="0.2">
      <c r="B96" s="385"/>
      <c r="C96" s="13" t="s">
        <v>1151</v>
      </c>
      <c r="D96" s="282"/>
      <c r="E96" s="286"/>
      <c r="F96" s="374"/>
    </row>
  </sheetData>
  <autoFilter ref="B5:F96"/>
  <dataValidations count="2">
    <dataValidation type="list" allowBlank="1" showInputMessage="1" showErrorMessage="1" sqref="F8:F12 F14:F18 F20:F24 F26:F30 F33:F42 F44:F58 F61:F65 F67:F71 F73:F77 F80:F84 F86:F90 F92:F96">
      <formula1>$AA$1:$AC$1</formula1>
    </dataValidation>
    <dataValidation type="date" allowBlank="1" showInputMessage="1" showErrorMessage="1" prompt="Enter a date value (for example, 19/10/2020)" sqref="E8:E96">
      <formula1>StartDate</formula1>
      <formula2>EndDate</formula2>
    </dataValidation>
  </dataValidations>
  <hyperlinks>
    <hyperlink ref="B8" location="MedSafety!A4.01" display="MedSafety!A4.01"/>
    <hyperlink ref="B14" location="MedSafety!A4.02" display="MedSafety!A4.02"/>
    <hyperlink ref="B20" location="MedSafety!A4.03" display="MedSafety!A4.03"/>
    <hyperlink ref="B26" location="MedSafety!A4.04" display="MedSafety!A4.04"/>
    <hyperlink ref="B33" location="MedSafety!A4.05" display="MedSafety!A4.05"/>
    <hyperlink ref="B38" location="MedSafety!A4.06" display="MedSafety!A4.06"/>
    <hyperlink ref="B44" location="MedSafety!A4.07" display="MedSafety!A4.07"/>
    <hyperlink ref="B49" location="MedSafety!A4.08" display="MedSafety!A4.08"/>
    <hyperlink ref="B54" location="MedSafety!A4.09" display="MedSafety!A4.09"/>
    <hyperlink ref="B61" location="MedSafety!A4.10" display="MedSafety!A4.10"/>
    <hyperlink ref="B67" location="MedSafety!A4.11" display="MedSafety!A4.11"/>
    <hyperlink ref="B73" location="MedSafety!A4.12" display="MedSafety!A4.12"/>
    <hyperlink ref="B80" location="MedSafety!A4.13" display="MedSafety!A4.13"/>
    <hyperlink ref="B86" location="MedSafety!A4.14" display="MedSafety!A4.14"/>
    <hyperlink ref="B92" location="MedSafety!A4.15" display="MedSafety!A4.15"/>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A1C8D"/>
  </sheetPr>
  <dimension ref="A1:AE62"/>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1372</v>
      </c>
      <c r="B1" s="1"/>
      <c r="C1" s="1"/>
      <c r="D1" s="1"/>
      <c r="E1" s="1"/>
      <c r="F1" s="1"/>
      <c r="G1" s="1"/>
      <c r="H1" s="1"/>
      <c r="I1" s="1"/>
      <c r="J1" s="1"/>
      <c r="K1" s="1"/>
      <c r="AA1" t="s">
        <v>380</v>
      </c>
      <c r="AB1" t="s">
        <v>1324</v>
      </c>
      <c r="AC1" t="s">
        <v>1293</v>
      </c>
      <c r="AD1" t="s">
        <v>1292</v>
      </c>
      <c r="AE1" t="s">
        <v>382</v>
      </c>
    </row>
    <row r="2" spans="1:31" ht="39.950000000000003" customHeight="1" x14ac:dyDescent="0.2">
      <c r="A2" s="1"/>
      <c r="B2" s="4" t="s">
        <v>198</v>
      </c>
      <c r="C2" s="1"/>
      <c r="D2" s="1"/>
      <c r="E2" s="1"/>
      <c r="F2" s="1"/>
      <c r="G2" s="1"/>
      <c r="H2" s="1"/>
      <c r="I2" s="1"/>
      <c r="J2" s="1"/>
      <c r="K2" s="1"/>
      <c r="AA2" t="s">
        <v>383</v>
      </c>
      <c r="AB2" t="s">
        <v>384</v>
      </c>
      <c r="AC2" t="s">
        <v>385</v>
      </c>
    </row>
    <row r="3" spans="1:31" ht="25.5" x14ac:dyDescent="0.2">
      <c r="A3" s="362" t="s">
        <v>1</v>
      </c>
      <c r="B3" s="115" t="s">
        <v>2</v>
      </c>
      <c r="C3" s="115" t="s">
        <v>3</v>
      </c>
      <c r="D3" s="115" t="s">
        <v>4</v>
      </c>
      <c r="E3" s="115" t="s">
        <v>5</v>
      </c>
      <c r="F3" s="115" t="s">
        <v>6</v>
      </c>
      <c r="G3" s="115" t="s">
        <v>1294</v>
      </c>
      <c r="H3" s="115" t="s">
        <v>7</v>
      </c>
      <c r="I3" s="115" t="s">
        <v>8</v>
      </c>
      <c r="J3" s="115" t="s">
        <v>9</v>
      </c>
      <c r="K3" s="115" t="s">
        <v>10</v>
      </c>
      <c r="L3" s="311" t="s">
        <v>1185</v>
      </c>
    </row>
    <row r="4" spans="1:31" x14ac:dyDescent="0.2">
      <c r="A4" s="175" t="s">
        <v>199</v>
      </c>
      <c r="B4" s="176"/>
      <c r="C4" s="176"/>
      <c r="D4" s="176"/>
      <c r="E4" s="177"/>
      <c r="F4" s="177"/>
      <c r="G4" s="177"/>
      <c r="H4" s="176"/>
      <c r="I4" s="177"/>
      <c r="J4" s="236"/>
      <c r="K4" s="178"/>
      <c r="L4" s="177"/>
    </row>
    <row r="5" spans="1:31" x14ac:dyDescent="0.2">
      <c r="A5" s="156" t="s">
        <v>97</v>
      </c>
      <c r="B5" s="157"/>
      <c r="C5" s="157"/>
      <c r="D5" s="157"/>
      <c r="E5" s="158"/>
      <c r="F5" s="158"/>
      <c r="G5" s="158"/>
      <c r="H5" s="157"/>
      <c r="I5" s="158"/>
      <c r="J5" s="228"/>
      <c r="K5" s="235"/>
      <c r="L5" s="158"/>
    </row>
    <row r="6" spans="1:31" ht="229.5" x14ac:dyDescent="0.2">
      <c r="A6" s="56">
        <v>5.01</v>
      </c>
      <c r="B6" s="42" t="s">
        <v>200</v>
      </c>
      <c r="C6" s="42" t="s">
        <v>1000</v>
      </c>
      <c r="D6" s="42" t="s">
        <v>1001</v>
      </c>
      <c r="E6" s="323" t="s">
        <v>201</v>
      </c>
      <c r="F6" s="44"/>
      <c r="G6" s="54" t="str">
        <f>IF(R5.01=$AA$1,100%,IF(R5.01=$AB$1,80%,IF(R5.01=$AC$1,50%,IF(R5.01=$AD$1,20%,""))))</f>
        <v/>
      </c>
      <c r="H6" s="42"/>
      <c r="I6" s="43"/>
      <c r="J6" s="229"/>
      <c r="K6" s="53"/>
      <c r="L6" s="323" t="s">
        <v>1222</v>
      </c>
    </row>
    <row r="7" spans="1:31" x14ac:dyDescent="0.2">
      <c r="A7" s="156" t="s">
        <v>100</v>
      </c>
      <c r="B7" s="157"/>
      <c r="C7" s="157"/>
      <c r="D7" s="157"/>
      <c r="E7" s="158"/>
      <c r="F7" s="158"/>
      <c r="G7" s="158"/>
      <c r="H7" s="157"/>
      <c r="I7" s="158"/>
      <c r="J7" s="228"/>
      <c r="K7" s="235"/>
      <c r="L7" s="158"/>
    </row>
    <row r="8" spans="1:31" ht="331.5" x14ac:dyDescent="0.2">
      <c r="A8" s="56">
        <v>5.0199999999999996</v>
      </c>
      <c r="B8" s="42" t="s">
        <v>202</v>
      </c>
      <c r="C8" s="42" t="s">
        <v>1002</v>
      </c>
      <c r="D8" s="42" t="s">
        <v>1003</v>
      </c>
      <c r="E8" s="323" t="s">
        <v>203</v>
      </c>
      <c r="F8" s="44"/>
      <c r="G8" s="54" t="str">
        <f>IF(R5.02=$AA$1,100%,IF(R5.02=$AB$1,80%,IF(R5.02=$AC$1,50%,IF(R5.02=$AD$1,20%,""))))</f>
        <v/>
      </c>
      <c r="H8" s="42"/>
      <c r="I8" s="43"/>
      <c r="J8" s="229"/>
      <c r="K8" s="53"/>
      <c r="L8" s="323" t="s">
        <v>1223</v>
      </c>
    </row>
    <row r="9" spans="1:31" x14ac:dyDescent="0.2">
      <c r="A9" s="156" t="s">
        <v>136</v>
      </c>
      <c r="B9" s="157"/>
      <c r="C9" s="157"/>
      <c r="D9" s="157"/>
      <c r="E9" s="158"/>
      <c r="F9" s="158"/>
      <c r="G9" s="158"/>
      <c r="H9" s="157"/>
      <c r="I9" s="158"/>
      <c r="J9" s="228"/>
      <c r="K9" s="235"/>
      <c r="L9" s="158"/>
    </row>
    <row r="10" spans="1:31" ht="191.25" x14ac:dyDescent="0.2">
      <c r="A10" s="56">
        <v>5.03</v>
      </c>
      <c r="B10" s="42" t="s">
        <v>204</v>
      </c>
      <c r="C10" s="42" t="s">
        <v>1004</v>
      </c>
      <c r="D10" s="42" t="s">
        <v>1005</v>
      </c>
      <c r="E10" s="323" t="s">
        <v>205</v>
      </c>
      <c r="F10" s="44"/>
      <c r="G10" s="54" t="str">
        <f>IF(R5.03=$AA$1,100%,IF(R5.03=$AB$1,80%,IF(R5.03=$AC$1,50%,IF(R5.03=$AD$1,20%,""))))</f>
        <v/>
      </c>
      <c r="H10" s="42"/>
      <c r="I10" s="43"/>
      <c r="J10" s="229"/>
      <c r="K10" s="53"/>
      <c r="L10" s="323" t="s">
        <v>1224</v>
      </c>
    </row>
    <row r="11" spans="1:31" x14ac:dyDescent="0.2">
      <c r="A11" s="156" t="s">
        <v>206</v>
      </c>
      <c r="B11" s="157"/>
      <c r="C11" s="157"/>
      <c r="D11" s="157"/>
      <c r="E11" s="158"/>
      <c r="F11" s="158"/>
      <c r="G11" s="158"/>
      <c r="H11" s="157"/>
      <c r="I11" s="158"/>
      <c r="J11" s="228"/>
      <c r="K11" s="235"/>
      <c r="L11" s="158"/>
    </row>
    <row r="12" spans="1:31" ht="409.5" x14ac:dyDescent="0.2">
      <c r="A12" s="56">
        <v>5.04</v>
      </c>
      <c r="B12" s="42" t="s">
        <v>207</v>
      </c>
      <c r="C12" s="42" t="s">
        <v>1006</v>
      </c>
      <c r="D12" s="254" t="s">
        <v>1007</v>
      </c>
      <c r="E12" s="323" t="s">
        <v>208</v>
      </c>
      <c r="F12" s="44"/>
      <c r="G12" s="54" t="str">
        <f>IF(R5.04=$AA$1,100%,IF(R5.04=$AB$1,80%,IF(R5.04=$AC$1,50%,IF(R5.04=$AD$1,20%,""))))</f>
        <v/>
      </c>
      <c r="H12" s="42"/>
      <c r="I12" s="43"/>
      <c r="J12" s="229"/>
      <c r="K12" s="53"/>
      <c r="L12" s="323" t="s">
        <v>1225</v>
      </c>
    </row>
    <row r="13" spans="1:31" x14ac:dyDescent="0.2">
      <c r="A13" s="156" t="s">
        <v>209</v>
      </c>
      <c r="B13" s="157"/>
      <c r="C13" s="157"/>
      <c r="D13" s="157"/>
      <c r="E13" s="158"/>
      <c r="F13" s="158"/>
      <c r="G13" s="158"/>
      <c r="H13" s="157"/>
      <c r="I13" s="158"/>
      <c r="J13" s="228"/>
      <c r="K13" s="235"/>
      <c r="L13" s="158"/>
    </row>
    <row r="14" spans="1:31" ht="165.75" x14ac:dyDescent="0.2">
      <c r="A14" s="56">
        <v>5.05</v>
      </c>
      <c r="B14" s="42" t="s">
        <v>210</v>
      </c>
      <c r="C14" s="42" t="s">
        <v>1008</v>
      </c>
      <c r="D14" s="42" t="s">
        <v>1009</v>
      </c>
      <c r="E14" s="323" t="s">
        <v>211</v>
      </c>
      <c r="F14" s="44"/>
      <c r="G14" s="54" t="str">
        <f>IF(R5.05=$AA$1,100%,IF(R5.05=$AB$1,80%,IF(R5.05=$AC$1,50%,IF(R5.05=$AD$1,20%,""))))</f>
        <v/>
      </c>
      <c r="H14" s="42"/>
      <c r="I14" s="43"/>
      <c r="J14" s="229"/>
      <c r="K14" s="53"/>
      <c r="L14" s="323" t="s">
        <v>1226</v>
      </c>
    </row>
    <row r="15" spans="1:31" ht="102" x14ac:dyDescent="0.2">
      <c r="A15" s="56">
        <v>5.0599999999999996</v>
      </c>
      <c r="B15" s="42" t="s">
        <v>212</v>
      </c>
      <c r="C15" s="42" t="s">
        <v>1010</v>
      </c>
      <c r="D15" s="42" t="s">
        <v>1011</v>
      </c>
      <c r="E15" s="323" t="s">
        <v>213</v>
      </c>
      <c r="F15" s="44"/>
      <c r="G15" s="54" t="str">
        <f>IF(R5.06=$AA$1,100%,IF(R5.06=$AB$1,80%,IF(R5.06=$AC$1,50%,IF(R5.06=$AD$1,20%,""))))</f>
        <v/>
      </c>
      <c r="H15" s="42"/>
      <c r="I15" s="43"/>
      <c r="J15" s="229"/>
      <c r="K15" s="53"/>
      <c r="L15" s="323" t="s">
        <v>1227</v>
      </c>
    </row>
    <row r="16" spans="1:31" x14ac:dyDescent="0.2">
      <c r="A16" s="175" t="s">
        <v>214</v>
      </c>
      <c r="B16" s="176"/>
      <c r="C16" s="176"/>
      <c r="D16" s="176"/>
      <c r="E16" s="177"/>
      <c r="F16" s="177"/>
      <c r="G16" s="177"/>
      <c r="H16" s="176"/>
      <c r="I16" s="177"/>
      <c r="J16" s="236"/>
      <c r="K16" s="178"/>
      <c r="L16" s="177"/>
    </row>
    <row r="17" spans="1:12" x14ac:dyDescent="0.2">
      <c r="A17" s="156" t="s">
        <v>215</v>
      </c>
      <c r="B17" s="157"/>
      <c r="C17" s="157"/>
      <c r="D17" s="157"/>
      <c r="E17" s="158"/>
      <c r="F17" s="158"/>
      <c r="G17" s="158"/>
      <c r="H17" s="157"/>
      <c r="I17" s="158"/>
      <c r="J17" s="228"/>
      <c r="K17" s="235"/>
      <c r="L17" s="158"/>
    </row>
    <row r="18" spans="1:12" ht="140.25" x14ac:dyDescent="0.2">
      <c r="A18" s="56">
        <v>5.07</v>
      </c>
      <c r="B18" s="42" t="s">
        <v>216</v>
      </c>
      <c r="C18" s="42" t="s">
        <v>1012</v>
      </c>
      <c r="D18" s="42" t="s">
        <v>1013</v>
      </c>
      <c r="E18" s="323" t="s">
        <v>217</v>
      </c>
      <c r="F18" s="44"/>
      <c r="G18" s="54" t="str">
        <f>IF(R5.07=$AA$1,100%,IF(R5.07=$AB$1,80%,IF(R5.07=$AC$1,50%,IF(R5.07=$AD$1,20%,""))))</f>
        <v/>
      </c>
      <c r="H18" s="42"/>
      <c r="I18" s="43"/>
      <c r="J18" s="229"/>
      <c r="K18" s="53"/>
      <c r="L18" s="323" t="s">
        <v>1228</v>
      </c>
    </row>
    <row r="19" spans="1:12" ht="153" x14ac:dyDescent="0.2">
      <c r="A19" s="56">
        <v>5.08</v>
      </c>
      <c r="B19" s="42" t="s">
        <v>218</v>
      </c>
      <c r="C19" s="42" t="s">
        <v>1014</v>
      </c>
      <c r="D19" s="42" t="s">
        <v>1015</v>
      </c>
      <c r="E19" s="323" t="s">
        <v>219</v>
      </c>
      <c r="F19" s="44"/>
      <c r="G19" s="54" t="str">
        <f>IF(R5.08=$AA$1,100%,IF(R5.08=$AB$1,80%,IF(R5.08=$AC$1,50%,IF(R5.08=$AD$1,20%,""))))</f>
        <v/>
      </c>
      <c r="H19" s="42"/>
      <c r="I19" s="43"/>
      <c r="J19" s="229"/>
      <c r="K19" s="53"/>
      <c r="L19" s="323" t="s">
        <v>1229</v>
      </c>
    </row>
    <row r="20" spans="1:12" ht="127.5" x14ac:dyDescent="0.2">
      <c r="A20" s="56">
        <v>5.09</v>
      </c>
      <c r="B20" s="42" t="s">
        <v>220</v>
      </c>
      <c r="C20" s="42" t="s">
        <v>1016</v>
      </c>
      <c r="D20" s="42" t="s">
        <v>1017</v>
      </c>
      <c r="E20" s="323" t="s">
        <v>221</v>
      </c>
      <c r="F20" s="44"/>
      <c r="G20" s="54" t="str">
        <f>IF(R5.09=$AA$1,100%,IF(R5.09=$AB$1,80%,IF(R5.09=$AC$1,50%,IF(R5.09=$AD$1,20%,""))))</f>
        <v/>
      </c>
      <c r="H20" s="42"/>
      <c r="I20" s="43"/>
      <c r="J20" s="229"/>
      <c r="K20" s="53"/>
      <c r="L20" s="323" t="s">
        <v>1230</v>
      </c>
    </row>
    <row r="21" spans="1:12" x14ac:dyDescent="0.2">
      <c r="A21" s="156" t="s">
        <v>222</v>
      </c>
      <c r="B21" s="157"/>
      <c r="C21" s="157"/>
      <c r="D21" s="157"/>
      <c r="E21" s="158"/>
      <c r="F21" s="158"/>
      <c r="G21" s="158"/>
      <c r="H21" s="157"/>
      <c r="I21" s="158"/>
      <c r="J21" s="228"/>
      <c r="K21" s="235"/>
      <c r="L21" s="158"/>
    </row>
    <row r="22" spans="1:12" ht="280.5" x14ac:dyDescent="0.2">
      <c r="A22" s="57">
        <v>5.0999999999999996</v>
      </c>
      <c r="B22" s="42" t="s">
        <v>223</v>
      </c>
      <c r="C22" s="42" t="s">
        <v>1018</v>
      </c>
      <c r="D22" s="42" t="s">
        <v>1019</v>
      </c>
      <c r="E22" s="323" t="s">
        <v>224</v>
      </c>
      <c r="F22" s="44"/>
      <c r="G22" s="54" t="str">
        <f>IF(R5.10=$AA$1,100%,IF(R5.10=$AB$1,80%,IF(R5.10=$AC$1,50%,IF(R5.10=$AD$1,20%,""))))</f>
        <v/>
      </c>
      <c r="H22" s="42"/>
      <c r="I22" s="43"/>
      <c r="J22" s="229"/>
      <c r="K22" s="53"/>
      <c r="L22" s="323" t="s">
        <v>1231</v>
      </c>
    </row>
    <row r="23" spans="1:12" x14ac:dyDescent="0.2">
      <c r="A23" s="156" t="s">
        <v>225</v>
      </c>
      <c r="B23" s="157"/>
      <c r="C23" s="157"/>
      <c r="D23" s="157"/>
      <c r="E23" s="158"/>
      <c r="F23" s="158"/>
      <c r="G23" s="158"/>
      <c r="H23" s="157"/>
      <c r="I23" s="158"/>
      <c r="J23" s="228"/>
      <c r="K23" s="235"/>
      <c r="L23" s="158"/>
    </row>
    <row r="24" spans="1:12" ht="165.75" x14ac:dyDescent="0.2">
      <c r="A24" s="56">
        <v>5.1100000000000003</v>
      </c>
      <c r="B24" s="42" t="s">
        <v>226</v>
      </c>
      <c r="C24" s="42" t="s">
        <v>1020</v>
      </c>
      <c r="D24" s="42" t="s">
        <v>1021</v>
      </c>
      <c r="E24" s="323" t="s">
        <v>227</v>
      </c>
      <c r="F24" s="44"/>
      <c r="G24" s="54" t="str">
        <f>IF(R5.11=$AA$1,100%,IF(R5.11=$AB$1,80%,IF(R5.11=$AC$1,50%,IF(R5.11=$AD$1,20%,""))))</f>
        <v/>
      </c>
      <c r="H24" s="42"/>
      <c r="I24" s="43"/>
      <c r="J24" s="229"/>
      <c r="K24" s="53"/>
      <c r="L24" s="323" t="s">
        <v>1232</v>
      </c>
    </row>
    <row r="25" spans="1:12" x14ac:dyDescent="0.2">
      <c r="A25" s="156" t="s">
        <v>214</v>
      </c>
      <c r="B25" s="157"/>
      <c r="C25" s="157"/>
      <c r="D25" s="157"/>
      <c r="E25" s="158"/>
      <c r="F25" s="158"/>
      <c r="G25" s="158"/>
      <c r="H25" s="157"/>
      <c r="I25" s="158"/>
      <c r="J25" s="228"/>
      <c r="K25" s="235"/>
      <c r="L25" s="158"/>
    </row>
    <row r="26" spans="1:12" ht="127.5" x14ac:dyDescent="0.2">
      <c r="A26" s="56">
        <v>5.12</v>
      </c>
      <c r="B26" s="42" t="s">
        <v>228</v>
      </c>
      <c r="C26" s="42" t="s">
        <v>1022</v>
      </c>
      <c r="D26" s="42" t="s">
        <v>1023</v>
      </c>
      <c r="E26" s="323" t="s">
        <v>229</v>
      </c>
      <c r="F26" s="44"/>
      <c r="G26" s="54" t="str">
        <f>IF(R5.12=$AA$1,100%,IF(R5.12=$AB$1,80%,IF(R5.12=$AC$1,50%,IF(R5.12=$AD$1,20%,""))))</f>
        <v/>
      </c>
      <c r="H26" s="42"/>
      <c r="I26" s="43"/>
      <c r="J26" s="229"/>
      <c r="K26" s="53"/>
      <c r="L26" s="323" t="s">
        <v>1233</v>
      </c>
    </row>
    <row r="27" spans="1:12" ht="267.75" x14ac:dyDescent="0.2">
      <c r="A27" s="56">
        <v>5.13</v>
      </c>
      <c r="B27" s="42" t="s">
        <v>230</v>
      </c>
      <c r="C27" s="42" t="s">
        <v>1024</v>
      </c>
      <c r="D27" s="42" t="s">
        <v>1025</v>
      </c>
      <c r="E27" s="323" t="s">
        <v>231</v>
      </c>
      <c r="F27" s="44"/>
      <c r="G27" s="54" t="str">
        <f>IF(R5.13=$AA$1,100%,IF(R5.13=$AB$1,80%,IF(R5.13=$AC$1,50%,IF(R5.13=$AD$1,20%,""))))</f>
        <v/>
      </c>
      <c r="H27" s="42"/>
      <c r="I27" s="43"/>
      <c r="J27" s="229"/>
      <c r="K27" s="53"/>
      <c r="L27" s="323" t="s">
        <v>1234</v>
      </c>
    </row>
    <row r="28" spans="1:12" x14ac:dyDescent="0.2">
      <c r="A28" s="175" t="s">
        <v>232</v>
      </c>
      <c r="B28" s="176"/>
      <c r="C28" s="176"/>
      <c r="D28" s="176"/>
      <c r="E28" s="177"/>
      <c r="F28" s="177"/>
      <c r="G28" s="177"/>
      <c r="H28" s="176"/>
      <c r="I28" s="177"/>
      <c r="J28" s="236"/>
      <c r="K28" s="178"/>
      <c r="L28" s="177"/>
    </row>
    <row r="29" spans="1:12" x14ac:dyDescent="0.2">
      <c r="A29" s="156" t="s">
        <v>233</v>
      </c>
      <c r="B29" s="157"/>
      <c r="C29" s="157"/>
      <c r="D29" s="157"/>
      <c r="E29" s="158"/>
      <c r="F29" s="158"/>
      <c r="G29" s="158"/>
      <c r="H29" s="157"/>
      <c r="I29" s="158"/>
      <c r="J29" s="228"/>
      <c r="K29" s="235"/>
      <c r="L29" s="158"/>
    </row>
    <row r="30" spans="1:12" ht="216.75" x14ac:dyDescent="0.2">
      <c r="A30" s="56">
        <v>5.14</v>
      </c>
      <c r="B30" s="42" t="s">
        <v>234</v>
      </c>
      <c r="C30" s="42" t="s">
        <v>1026</v>
      </c>
      <c r="D30" s="42" t="s">
        <v>1027</v>
      </c>
      <c r="E30" s="323" t="s">
        <v>235</v>
      </c>
      <c r="F30" s="44"/>
      <c r="G30" s="54" t="str">
        <f>IF(R5.14=$AA$1,100%,IF(R5.14=$AB$1,80%,IF(R5.14=$AC$1,50%,IF(R5.14=$AD$1,20%,""))))</f>
        <v/>
      </c>
      <c r="H30" s="42"/>
      <c r="I30" s="43"/>
      <c r="J30" s="229"/>
      <c r="K30" s="53"/>
      <c r="L30" s="323" t="s">
        <v>1235</v>
      </c>
    </row>
    <row r="31" spans="1:12" x14ac:dyDescent="0.2">
      <c r="A31" s="156" t="s">
        <v>236</v>
      </c>
      <c r="B31" s="157"/>
      <c r="C31" s="157"/>
      <c r="D31" s="157"/>
      <c r="E31" s="158"/>
      <c r="F31" s="158"/>
      <c r="G31" s="158"/>
      <c r="H31" s="157"/>
      <c r="I31" s="158"/>
      <c r="J31" s="228"/>
      <c r="K31" s="235"/>
      <c r="L31" s="158"/>
    </row>
    <row r="32" spans="1:12" ht="114.75" x14ac:dyDescent="0.2">
      <c r="A32" s="56">
        <v>5.15</v>
      </c>
      <c r="B32" s="42" t="s">
        <v>1143</v>
      </c>
      <c r="C32" s="42" t="s">
        <v>1028</v>
      </c>
      <c r="D32" s="42" t="s">
        <v>1029</v>
      </c>
      <c r="E32" s="323" t="s">
        <v>237</v>
      </c>
      <c r="F32" s="44"/>
      <c r="G32" s="54" t="str">
        <f>IF(R5.15=$AA$1,100%,IF(R5.15=$AB$1,80%,IF(R5.15=$AC$1,50%,IF(R5.15=$AD$1,20%,""))))</f>
        <v/>
      </c>
      <c r="H32" s="42"/>
      <c r="I32" s="43"/>
      <c r="J32" s="229"/>
      <c r="K32" s="53"/>
      <c r="L32" s="323" t="s">
        <v>1236</v>
      </c>
    </row>
    <row r="33" spans="1:12" ht="102" x14ac:dyDescent="0.2">
      <c r="A33" s="56">
        <v>5.16</v>
      </c>
      <c r="B33" s="42" t="s">
        <v>238</v>
      </c>
      <c r="C33" s="42" t="s">
        <v>1030</v>
      </c>
      <c r="D33" s="42" t="s">
        <v>1031</v>
      </c>
      <c r="E33" s="323" t="s">
        <v>239</v>
      </c>
      <c r="F33" s="44"/>
      <c r="G33" s="54" t="str">
        <f>IF(R5.16=$AA$1,100%,IF(R5.16=$AB$1,80%,IF(R5.16=$AC$1,50%,IF(R5.16=$AD$1,20%,""))))</f>
        <v/>
      </c>
      <c r="H33" s="42"/>
      <c r="I33" s="43"/>
      <c r="J33" s="229"/>
      <c r="K33" s="53"/>
      <c r="L33" s="323" t="s">
        <v>1237</v>
      </c>
    </row>
    <row r="34" spans="1:12" ht="102" x14ac:dyDescent="0.2">
      <c r="A34" s="56">
        <v>5.17</v>
      </c>
      <c r="B34" s="42" t="s">
        <v>240</v>
      </c>
      <c r="C34" s="42" t="s">
        <v>1032</v>
      </c>
      <c r="D34" s="42" t="s">
        <v>1033</v>
      </c>
      <c r="E34" s="323" t="s">
        <v>241</v>
      </c>
      <c r="F34" s="44"/>
      <c r="G34" s="54" t="str">
        <f>IF(R5.17=$AA$1,100%,IF(R5.17=$AB$1,80%,IF(R5.17=$AC$1,50%,IF(R5.17=$AD$1,20%,""))))</f>
        <v/>
      </c>
      <c r="H34" s="42"/>
      <c r="I34" s="43"/>
      <c r="J34" s="229"/>
      <c r="K34" s="53"/>
      <c r="L34" s="323" t="s">
        <v>1238</v>
      </c>
    </row>
    <row r="35" spans="1:12" ht="114.75" x14ac:dyDescent="0.2">
      <c r="A35" s="56">
        <v>5.18</v>
      </c>
      <c r="B35" s="42" t="s">
        <v>242</v>
      </c>
      <c r="C35" s="42" t="s">
        <v>1034</v>
      </c>
      <c r="D35" s="42" t="s">
        <v>1035</v>
      </c>
      <c r="E35" s="323" t="s">
        <v>243</v>
      </c>
      <c r="F35" s="44"/>
      <c r="G35" s="54" t="str">
        <f>IF(R5.18=$AA$1,100%,IF(R5.18=$AB$1,80%,IF(R5.18=$AC$1,50%,IF(R5.18=$AD$1,20%,""))))</f>
        <v/>
      </c>
      <c r="H35" s="42"/>
      <c r="I35" s="43"/>
      <c r="J35" s="229"/>
      <c r="K35" s="53"/>
      <c r="L35" s="323" t="s">
        <v>1239</v>
      </c>
    </row>
    <row r="36" spans="1:12" ht="127.5" x14ac:dyDescent="0.2">
      <c r="A36" s="56">
        <v>5.19</v>
      </c>
      <c r="B36" s="42" t="s">
        <v>244</v>
      </c>
      <c r="C36" s="42" t="s">
        <v>1036</v>
      </c>
      <c r="D36" s="42" t="s">
        <v>1037</v>
      </c>
      <c r="E36" s="323" t="s">
        <v>245</v>
      </c>
      <c r="F36" s="44"/>
      <c r="G36" s="54" t="str">
        <f>IF(R5.19=$AA$1,100%,IF(R5.19=$AB$1,80%,IF(R5.19=$AC$1,50%,IF(R5.19=$AD$1,20%,""))))</f>
        <v/>
      </c>
      <c r="H36" s="42"/>
      <c r="I36" s="43"/>
      <c r="J36" s="229"/>
      <c r="K36" s="53"/>
      <c r="L36" s="323" t="s">
        <v>1240</v>
      </c>
    </row>
    <row r="37" spans="1:12" ht="102" x14ac:dyDescent="0.2">
      <c r="A37" s="57">
        <v>5.2</v>
      </c>
      <c r="B37" s="42" t="s">
        <v>246</v>
      </c>
      <c r="C37" s="42" t="s">
        <v>1038</v>
      </c>
      <c r="D37" s="42" t="s">
        <v>1039</v>
      </c>
      <c r="E37" s="323" t="s">
        <v>247</v>
      </c>
      <c r="F37" s="44"/>
      <c r="G37" s="54" t="str">
        <f>IF(R5.20=$AA$1,100%,IF(R5.20=$AB$1,80%,IF(R5.20=$AC$1,50%,IF(R5.20=$AD$1,20%,""))))</f>
        <v/>
      </c>
      <c r="H37" s="42"/>
      <c r="I37" s="43"/>
      <c r="J37" s="229"/>
      <c r="K37" s="53"/>
      <c r="L37" s="323" t="s">
        <v>1241</v>
      </c>
    </row>
    <row r="38" spans="1:12" x14ac:dyDescent="0.2">
      <c r="A38" s="175" t="s">
        <v>248</v>
      </c>
      <c r="B38" s="176"/>
      <c r="C38" s="176"/>
      <c r="D38" s="176"/>
      <c r="E38" s="177"/>
      <c r="F38" s="177"/>
      <c r="G38" s="177"/>
      <c r="H38" s="176"/>
      <c r="I38" s="177"/>
      <c r="J38" s="236"/>
      <c r="K38" s="178"/>
      <c r="L38" s="177"/>
    </row>
    <row r="39" spans="1:12" x14ac:dyDescent="0.2">
      <c r="A39" s="156" t="s">
        <v>249</v>
      </c>
      <c r="B39" s="157"/>
      <c r="C39" s="157"/>
      <c r="D39" s="157"/>
      <c r="E39" s="158"/>
      <c r="F39" s="158"/>
      <c r="G39" s="158"/>
      <c r="H39" s="157"/>
      <c r="I39" s="158"/>
      <c r="J39" s="228"/>
      <c r="K39" s="235"/>
      <c r="L39" s="158"/>
    </row>
    <row r="40" spans="1:12" ht="178.5" x14ac:dyDescent="0.2">
      <c r="A40" s="56">
        <v>5.21</v>
      </c>
      <c r="B40" s="42" t="s">
        <v>250</v>
      </c>
      <c r="C40" s="42" t="s">
        <v>1040</v>
      </c>
      <c r="D40" s="42" t="s">
        <v>1041</v>
      </c>
      <c r="E40" s="323" t="s">
        <v>251</v>
      </c>
      <c r="F40" s="44"/>
      <c r="G40" s="54" t="str">
        <f>IF(R5.21=$AA$1,100%,IF(R5.21=$AB$1,80%,IF(R5.21=$AC$1,50%,IF(R5.21=$AD$1,20%,""))))</f>
        <v/>
      </c>
      <c r="H40" s="42"/>
      <c r="I40" s="43"/>
      <c r="J40" s="229"/>
      <c r="K40" s="53"/>
      <c r="L40" s="323" t="s">
        <v>1242</v>
      </c>
    </row>
    <row r="41" spans="1:12" ht="102" x14ac:dyDescent="0.2">
      <c r="A41" s="56">
        <v>5.22</v>
      </c>
      <c r="B41" s="42" t="s">
        <v>252</v>
      </c>
      <c r="C41" s="42" t="s">
        <v>1042</v>
      </c>
      <c r="D41" s="42" t="s">
        <v>1043</v>
      </c>
      <c r="E41" s="323" t="s">
        <v>253</v>
      </c>
      <c r="F41" s="44"/>
      <c r="G41" s="54" t="str">
        <f>IF(R5.22=$AA$1,100%,IF(R5.22=$AB$1,80%,IF(R5.22=$AC$1,50%,IF(R5.22=$AD$1,20%,""))))</f>
        <v/>
      </c>
      <c r="H41" s="42"/>
      <c r="I41" s="43"/>
      <c r="J41" s="229"/>
      <c r="K41" s="53"/>
      <c r="L41" s="323" t="s">
        <v>1243</v>
      </c>
    </row>
    <row r="42" spans="1:12" ht="153" x14ac:dyDescent="0.2">
      <c r="A42" s="56">
        <v>5.23</v>
      </c>
      <c r="B42" s="42" t="s">
        <v>254</v>
      </c>
      <c r="C42" s="42" t="s">
        <v>1044</v>
      </c>
      <c r="D42" s="42" t="s">
        <v>1045</v>
      </c>
      <c r="E42" s="323" t="s">
        <v>255</v>
      </c>
      <c r="F42" s="44"/>
      <c r="G42" s="54" t="str">
        <f>IF(R5.23=$AA$1,100%,IF(R5.23=$AB$1,80%,IF(R5.23=$AC$1,50%,IF(R5.23=$AD$1,20%,""))))</f>
        <v/>
      </c>
      <c r="H42" s="42"/>
      <c r="I42" s="43"/>
      <c r="J42" s="229"/>
      <c r="K42" s="53"/>
      <c r="L42" s="323" t="s">
        <v>1244</v>
      </c>
    </row>
    <row r="43" spans="1:12" x14ac:dyDescent="0.2">
      <c r="A43" s="156" t="s">
        <v>256</v>
      </c>
      <c r="B43" s="157"/>
      <c r="C43" s="157"/>
      <c r="D43" s="157"/>
      <c r="E43" s="158"/>
      <c r="F43" s="158"/>
      <c r="G43" s="158"/>
      <c r="H43" s="157"/>
      <c r="I43" s="158"/>
      <c r="J43" s="228"/>
      <c r="K43" s="235"/>
      <c r="L43" s="158"/>
    </row>
    <row r="44" spans="1:12" ht="114.75" x14ac:dyDescent="0.2">
      <c r="A44" s="56">
        <v>5.24</v>
      </c>
      <c r="B44" s="42" t="s">
        <v>257</v>
      </c>
      <c r="C44" s="42" t="s">
        <v>1046</v>
      </c>
      <c r="D44" s="42" t="s">
        <v>1047</v>
      </c>
      <c r="E44" s="323" t="s">
        <v>258</v>
      </c>
      <c r="F44" s="44"/>
      <c r="G44" s="54" t="str">
        <f>IF(R5.24=$AA$1,100%,IF(R5.24=$AB$1,80%,IF(R5.24=$AC$1,50%,IF(R5.24=$AD$1,20%,""))))</f>
        <v/>
      </c>
      <c r="H44" s="42"/>
      <c r="I44" s="43"/>
      <c r="J44" s="229"/>
      <c r="K44" s="53"/>
      <c r="L44" s="323" t="s">
        <v>1245</v>
      </c>
    </row>
    <row r="45" spans="1:12" ht="102" x14ac:dyDescent="0.2">
      <c r="A45" s="56">
        <v>5.25</v>
      </c>
      <c r="B45" s="42" t="s">
        <v>259</v>
      </c>
      <c r="C45" s="42" t="s">
        <v>1048</v>
      </c>
      <c r="D45" s="42" t="s">
        <v>1049</v>
      </c>
      <c r="E45" s="323" t="s">
        <v>260</v>
      </c>
      <c r="F45" s="44"/>
      <c r="G45" s="54" t="str">
        <f>IF(R5.25=$AA$1,100%,IF(R5.25=$AB$1,80%,IF(R5.25=$AC$1,50%,IF(R5.25=$AD$1,20%,""))))</f>
        <v/>
      </c>
      <c r="H45" s="42"/>
      <c r="I45" s="43"/>
      <c r="J45" s="229"/>
      <c r="K45" s="53"/>
      <c r="L45" s="323" t="s">
        <v>1246</v>
      </c>
    </row>
    <row r="46" spans="1:12" ht="102" x14ac:dyDescent="0.2">
      <c r="A46" s="56">
        <v>5.26</v>
      </c>
      <c r="B46" s="42" t="s">
        <v>261</v>
      </c>
      <c r="C46" s="42" t="s">
        <v>1050</v>
      </c>
      <c r="D46" s="42" t="s">
        <v>1051</v>
      </c>
      <c r="E46" s="323" t="s">
        <v>262</v>
      </c>
      <c r="F46" s="44"/>
      <c r="G46" s="54" t="str">
        <f>IF(R5.26=$AA$1,100%,IF(R5.26=$AB$1,80%,IF(R5.26=$AC$1,50%,IF(R5.26=$AD$1,20%,""))))</f>
        <v/>
      </c>
      <c r="H46" s="42"/>
      <c r="I46" s="43"/>
      <c r="J46" s="229"/>
      <c r="K46" s="53"/>
      <c r="L46" s="323" t="s">
        <v>1247</v>
      </c>
    </row>
    <row r="47" spans="1:12" x14ac:dyDescent="0.2">
      <c r="A47" s="156" t="s">
        <v>263</v>
      </c>
      <c r="B47" s="157"/>
      <c r="C47" s="157"/>
      <c r="D47" s="157"/>
      <c r="E47" s="158"/>
      <c r="F47" s="158"/>
      <c r="G47" s="158"/>
      <c r="H47" s="157"/>
      <c r="I47" s="158"/>
      <c r="J47" s="228"/>
      <c r="K47" s="235"/>
      <c r="L47" s="158"/>
    </row>
    <row r="48" spans="1:12" ht="178.5" x14ac:dyDescent="0.2">
      <c r="A48" s="56">
        <v>5.27</v>
      </c>
      <c r="B48" s="42" t="s">
        <v>264</v>
      </c>
      <c r="C48" s="42" t="s">
        <v>1052</v>
      </c>
      <c r="D48" s="42" t="s">
        <v>1053</v>
      </c>
      <c r="E48" s="323" t="s">
        <v>265</v>
      </c>
      <c r="F48" s="44"/>
      <c r="G48" s="54" t="str">
        <f>IF(R5.27=$AA$1,100%,IF(R5.27=$AB$1,80%,IF(R5.27=$AC$1,50%,IF(R5.27=$AD$1,20%,""))))</f>
        <v/>
      </c>
      <c r="H48" s="42"/>
      <c r="I48" s="43"/>
      <c r="J48" s="229"/>
      <c r="K48" s="53"/>
      <c r="L48" s="323" t="s">
        <v>1248</v>
      </c>
    </row>
    <row r="49" spans="1:12" ht="204" x14ac:dyDescent="0.2">
      <c r="A49" s="56">
        <v>5.28</v>
      </c>
      <c r="B49" s="42" t="s">
        <v>266</v>
      </c>
      <c r="C49" s="42" t="s">
        <v>1054</v>
      </c>
      <c r="D49" s="42" t="s">
        <v>1055</v>
      </c>
      <c r="E49" s="323" t="s">
        <v>267</v>
      </c>
      <c r="F49" s="44"/>
      <c r="G49" s="54" t="str">
        <f>IF(R5.28=$AA$1,100%,IF(R5.28=$AB$1,80%,IF(R5.28=$AC$1,50%,IF(R5.28=$AD$1,20%,""))))</f>
        <v/>
      </c>
      <c r="H49" s="42"/>
      <c r="I49" s="43"/>
      <c r="J49" s="229"/>
      <c r="K49" s="53"/>
      <c r="L49" s="323" t="s">
        <v>1249</v>
      </c>
    </row>
    <row r="50" spans="1:12" x14ac:dyDescent="0.2">
      <c r="A50" s="156" t="s">
        <v>268</v>
      </c>
      <c r="B50" s="157"/>
      <c r="C50" s="157"/>
      <c r="D50" s="157"/>
      <c r="E50" s="158"/>
      <c r="F50" s="158"/>
      <c r="G50" s="158"/>
      <c r="H50" s="157"/>
      <c r="I50" s="158"/>
      <c r="J50" s="228"/>
      <c r="K50" s="235"/>
      <c r="L50" s="158"/>
    </row>
    <row r="51" spans="1:12" ht="280.5" x14ac:dyDescent="0.2">
      <c r="A51" s="56">
        <v>5.29</v>
      </c>
      <c r="B51" s="42" t="s">
        <v>269</v>
      </c>
      <c r="C51" s="42" t="s">
        <v>1056</v>
      </c>
      <c r="D51" s="42" t="s">
        <v>1057</v>
      </c>
      <c r="E51" s="323" t="s">
        <v>270</v>
      </c>
      <c r="F51" s="44"/>
      <c r="G51" s="54" t="str">
        <f>IF(R5.29=$AA$1,100%,IF(R5.29=$AB$1,80%,IF(R5.29=$AC$1,50%,IF(R5.29=$AD$1,20%,""))))</f>
        <v/>
      </c>
      <c r="H51" s="42"/>
      <c r="I51" s="43"/>
      <c r="J51" s="229"/>
      <c r="K51" s="53"/>
      <c r="L51" s="323" t="s">
        <v>1250</v>
      </c>
    </row>
    <row r="52" spans="1:12" ht="140.25" x14ac:dyDescent="0.2">
      <c r="A52" s="57">
        <v>5.3</v>
      </c>
      <c r="B52" s="42" t="s">
        <v>271</v>
      </c>
      <c r="C52" s="42" t="s">
        <v>1058</v>
      </c>
      <c r="D52" s="42" t="s">
        <v>1059</v>
      </c>
      <c r="E52" s="323" t="s">
        <v>272</v>
      </c>
      <c r="F52" s="44"/>
      <c r="G52" s="54" t="str">
        <f>IF(R5.30=$AA$1,100%,IF(R5.30=$AB$1,80%,IF(R5.30=$AC$1,50%,IF(R5.30=$AD$1,20%,""))))</f>
        <v/>
      </c>
      <c r="H52" s="42"/>
      <c r="I52" s="43"/>
      <c r="J52" s="229"/>
      <c r="K52" s="53"/>
      <c r="L52" s="323" t="s">
        <v>1251</v>
      </c>
    </row>
    <row r="53" spans="1:12" x14ac:dyDescent="0.2">
      <c r="A53" s="156" t="s">
        <v>273</v>
      </c>
      <c r="B53" s="157"/>
      <c r="C53" s="157"/>
      <c r="D53" s="157"/>
      <c r="E53" s="158"/>
      <c r="F53" s="158"/>
      <c r="G53" s="158"/>
      <c r="H53" s="157"/>
      <c r="I53" s="158"/>
      <c r="J53" s="228"/>
      <c r="K53" s="235"/>
      <c r="L53" s="158"/>
    </row>
    <row r="54" spans="1:12" ht="191.25" x14ac:dyDescent="0.2">
      <c r="A54" s="56">
        <v>5.31</v>
      </c>
      <c r="B54" s="42" t="s">
        <v>274</v>
      </c>
      <c r="C54" s="42" t="s">
        <v>1060</v>
      </c>
      <c r="D54" s="42" t="s">
        <v>1061</v>
      </c>
      <c r="E54" s="323" t="s">
        <v>275</v>
      </c>
      <c r="F54" s="44"/>
      <c r="G54" s="54" t="str">
        <f>IF(R5.31=$AA$1,100%,IF(R5.31=$AB$1,80%,IF(R5.31=$AC$1,50%,IF(R5.31=$AD$1,20%,""))))</f>
        <v/>
      </c>
      <c r="H54" s="42"/>
      <c r="I54" s="43"/>
      <c r="J54" s="229"/>
      <c r="K54" s="53"/>
      <c r="L54" s="323" t="s">
        <v>1252</v>
      </c>
    </row>
    <row r="55" spans="1:12" ht="140.25" x14ac:dyDescent="0.2">
      <c r="A55" s="56">
        <v>5.32</v>
      </c>
      <c r="B55" s="42" t="s">
        <v>276</v>
      </c>
      <c r="C55" s="42" t="s">
        <v>1062</v>
      </c>
      <c r="D55" s="42" t="s">
        <v>1063</v>
      </c>
      <c r="E55" s="323" t="s">
        <v>277</v>
      </c>
      <c r="F55" s="44"/>
      <c r="G55" s="54" t="str">
        <f>IF(R5.32=$AA$1,100%,IF(R5.32=$AB$1,80%,IF(R5.32=$AC$1,50%,IF(R5.32=$AD$1,20%,""))))</f>
        <v/>
      </c>
      <c r="H55" s="42"/>
      <c r="I55" s="43"/>
      <c r="J55" s="229"/>
      <c r="K55" s="53"/>
      <c r="L55" s="323" t="s">
        <v>1253</v>
      </c>
    </row>
    <row r="56" spans="1:12" x14ac:dyDescent="0.2">
      <c r="A56" s="156" t="s">
        <v>278</v>
      </c>
      <c r="B56" s="157"/>
      <c r="C56" s="157"/>
      <c r="D56" s="157"/>
      <c r="E56" s="158"/>
      <c r="F56" s="158"/>
      <c r="G56" s="158"/>
      <c r="H56" s="157"/>
      <c r="I56" s="158"/>
      <c r="J56" s="228"/>
      <c r="K56" s="235"/>
      <c r="L56" s="158"/>
    </row>
    <row r="57" spans="1:12" ht="114.75" x14ac:dyDescent="0.2">
      <c r="A57" s="56">
        <v>5.33</v>
      </c>
      <c r="B57" s="42" t="s">
        <v>279</v>
      </c>
      <c r="C57" s="42" t="s">
        <v>1064</v>
      </c>
      <c r="D57" s="42" t="s">
        <v>1065</v>
      </c>
      <c r="E57" s="323" t="s">
        <v>280</v>
      </c>
      <c r="F57" s="44"/>
      <c r="G57" s="54" t="str">
        <f>IF(R5.33=$AA$1,100%,IF(R5.33=$AB$1,80%,IF(R5.33=$AC$1,50%,IF(R5.33=$AD$1,20%,""))))</f>
        <v/>
      </c>
      <c r="H57" s="42"/>
      <c r="I57" s="43"/>
      <c r="J57" s="229"/>
      <c r="K57" s="53"/>
      <c r="L57" s="323" t="s">
        <v>1254</v>
      </c>
    </row>
    <row r="58" spans="1:12" ht="165.75" x14ac:dyDescent="0.2">
      <c r="A58" s="56">
        <v>5.34</v>
      </c>
      <c r="B58" s="42" t="s">
        <v>281</v>
      </c>
      <c r="C58" s="42" t="s">
        <v>1066</v>
      </c>
      <c r="D58" s="42" t="s">
        <v>1067</v>
      </c>
      <c r="E58" s="323" t="s">
        <v>282</v>
      </c>
      <c r="F58" s="44"/>
      <c r="G58" s="54" t="str">
        <f>IF(R5.34=$AA$1,100%,IF(R5.34=$AB$1,80%,IF(R5.34=$AC$1,50%,IF(R5.34=$AD$1,20%,""))))</f>
        <v/>
      </c>
      <c r="H58" s="42"/>
      <c r="I58" s="43"/>
      <c r="J58" s="229"/>
      <c r="K58" s="53"/>
      <c r="L58" s="323" t="s">
        <v>1255</v>
      </c>
    </row>
    <row r="59" spans="1:12" x14ac:dyDescent="0.2">
      <c r="A59" s="156" t="s">
        <v>283</v>
      </c>
      <c r="B59" s="157"/>
      <c r="C59" s="157"/>
      <c r="D59" s="157"/>
      <c r="E59" s="158"/>
      <c r="F59" s="158"/>
      <c r="G59" s="158"/>
      <c r="H59" s="157"/>
      <c r="I59" s="158"/>
      <c r="J59" s="228"/>
      <c r="K59" s="235"/>
      <c r="L59" s="158"/>
    </row>
    <row r="60" spans="1:12" ht="204" x14ac:dyDescent="0.2">
      <c r="A60" s="56">
        <v>5.35</v>
      </c>
      <c r="B60" s="42" t="s">
        <v>284</v>
      </c>
      <c r="C60" s="42" t="s">
        <v>1068</v>
      </c>
      <c r="D60" s="42" t="s">
        <v>1069</v>
      </c>
      <c r="E60" s="323" t="s">
        <v>285</v>
      </c>
      <c r="F60" s="44"/>
      <c r="G60" s="54" t="str">
        <f>IF(R5.35=$AA$1,100%,IF(R5.35=$AB$1,80%,IF(R5.35=$AC$1,50%,IF(R5.35=$AD$1,20%,""))))</f>
        <v/>
      </c>
      <c r="H60" s="42"/>
      <c r="I60" s="43"/>
      <c r="J60" s="229"/>
      <c r="K60" s="53"/>
      <c r="L60" s="323" t="s">
        <v>1256</v>
      </c>
    </row>
    <row r="61" spans="1:12" x14ac:dyDescent="0.2">
      <c r="A61" s="156" t="s">
        <v>286</v>
      </c>
      <c r="B61" s="233"/>
      <c r="C61" s="233"/>
      <c r="D61" s="233"/>
      <c r="E61" s="234"/>
      <c r="F61" s="234"/>
      <c r="G61" s="234"/>
      <c r="H61" s="233"/>
      <c r="I61" s="234"/>
      <c r="J61" s="237"/>
      <c r="K61" s="235"/>
      <c r="L61" s="234"/>
    </row>
    <row r="62" spans="1:12" ht="216.75" x14ac:dyDescent="0.2">
      <c r="A62" s="56">
        <v>5.36</v>
      </c>
      <c r="B62" s="42" t="s">
        <v>287</v>
      </c>
      <c r="C62" s="42" t="s">
        <v>1070</v>
      </c>
      <c r="D62" s="42" t="s">
        <v>1071</v>
      </c>
      <c r="E62" s="323" t="s">
        <v>288</v>
      </c>
      <c r="F62" s="44"/>
      <c r="G62" s="54" t="str">
        <f>IF(R5.36=$AA$1,100%,IF(R5.36=$AB$1,80%,IF(R5.36=$AC$1,50%,IF(R5.36=$AD$1,20%,IF(R5.36=$AE$1,"n/a","")))))</f>
        <v/>
      </c>
      <c r="H62" s="42"/>
      <c r="I62" s="43"/>
      <c r="J62" s="229"/>
      <c r="K62" s="53"/>
      <c r="L62" s="323" t="s">
        <v>1257</v>
      </c>
    </row>
  </sheetData>
  <autoFilter ref="A3:K62"/>
  <conditionalFormatting sqref="F6">
    <cfRule type="cellIs" dxfId="259" priority="54" operator="equal">
      <formula>"Not met"</formula>
    </cfRule>
  </conditionalFormatting>
  <conditionalFormatting sqref="F8">
    <cfRule type="cellIs" dxfId="258" priority="35" operator="equal">
      <formula>"Not met"</formula>
    </cfRule>
  </conditionalFormatting>
  <conditionalFormatting sqref="F10">
    <cfRule type="cellIs" dxfId="257" priority="34" operator="equal">
      <formula>"Not met"</formula>
    </cfRule>
  </conditionalFormatting>
  <conditionalFormatting sqref="F12">
    <cfRule type="cellIs" dxfId="256" priority="33" operator="equal">
      <formula>"Not met"</formula>
    </cfRule>
  </conditionalFormatting>
  <conditionalFormatting sqref="F14">
    <cfRule type="cellIs" dxfId="255" priority="32" operator="equal">
      <formula>"Not met"</formula>
    </cfRule>
  </conditionalFormatting>
  <conditionalFormatting sqref="F15">
    <cfRule type="cellIs" dxfId="254" priority="31" operator="equal">
      <formula>"Not met"</formula>
    </cfRule>
  </conditionalFormatting>
  <conditionalFormatting sqref="F18">
    <cfRule type="cellIs" dxfId="253" priority="30" operator="equal">
      <formula>"Not met"</formula>
    </cfRule>
  </conditionalFormatting>
  <conditionalFormatting sqref="F19">
    <cfRule type="cellIs" dxfId="252" priority="29" operator="equal">
      <formula>"Not met"</formula>
    </cfRule>
  </conditionalFormatting>
  <conditionalFormatting sqref="F20">
    <cfRule type="cellIs" dxfId="251" priority="28" operator="equal">
      <formula>"Not met"</formula>
    </cfRule>
  </conditionalFormatting>
  <conditionalFormatting sqref="F22">
    <cfRule type="cellIs" dxfId="250" priority="27" operator="equal">
      <formula>"Not met"</formula>
    </cfRule>
  </conditionalFormatting>
  <conditionalFormatting sqref="F24">
    <cfRule type="cellIs" dxfId="249" priority="26" operator="equal">
      <formula>"Not met"</formula>
    </cfRule>
  </conditionalFormatting>
  <conditionalFormatting sqref="F26">
    <cfRule type="cellIs" dxfId="248" priority="25" operator="equal">
      <formula>"Not met"</formula>
    </cfRule>
  </conditionalFormatting>
  <conditionalFormatting sqref="F27">
    <cfRule type="cellIs" dxfId="247" priority="24" operator="equal">
      <formula>"Not met"</formula>
    </cfRule>
  </conditionalFormatting>
  <conditionalFormatting sqref="F30">
    <cfRule type="cellIs" dxfId="246" priority="23" operator="equal">
      <formula>"Not met"</formula>
    </cfRule>
  </conditionalFormatting>
  <conditionalFormatting sqref="F32">
    <cfRule type="cellIs" dxfId="245" priority="22" operator="equal">
      <formula>"Not met"</formula>
    </cfRule>
  </conditionalFormatting>
  <conditionalFormatting sqref="F33">
    <cfRule type="cellIs" dxfId="244" priority="21" operator="equal">
      <formula>"Not met"</formula>
    </cfRule>
  </conditionalFormatting>
  <conditionalFormatting sqref="F34">
    <cfRule type="cellIs" dxfId="243" priority="20" operator="equal">
      <formula>"Not met"</formula>
    </cfRule>
  </conditionalFormatting>
  <conditionalFormatting sqref="F35">
    <cfRule type="cellIs" dxfId="242" priority="19" operator="equal">
      <formula>"Not met"</formula>
    </cfRule>
  </conditionalFormatting>
  <conditionalFormatting sqref="F36">
    <cfRule type="cellIs" dxfId="241" priority="18" operator="equal">
      <formula>"Not met"</formula>
    </cfRule>
  </conditionalFormatting>
  <conditionalFormatting sqref="F37">
    <cfRule type="cellIs" dxfId="240" priority="17" operator="equal">
      <formula>"Not met"</formula>
    </cfRule>
  </conditionalFormatting>
  <conditionalFormatting sqref="F40">
    <cfRule type="cellIs" dxfId="239" priority="16" operator="equal">
      <formula>"Not met"</formula>
    </cfRule>
  </conditionalFormatting>
  <conditionalFormatting sqref="F41">
    <cfRule type="cellIs" dxfId="238" priority="15" operator="equal">
      <formula>"Not met"</formula>
    </cfRule>
  </conditionalFormatting>
  <conditionalFormatting sqref="F42">
    <cfRule type="cellIs" dxfId="237" priority="14" operator="equal">
      <formula>"Not met"</formula>
    </cfRule>
  </conditionalFormatting>
  <conditionalFormatting sqref="F44">
    <cfRule type="cellIs" dxfId="236" priority="13" operator="equal">
      <formula>"Not met"</formula>
    </cfRule>
  </conditionalFormatting>
  <conditionalFormatting sqref="F45">
    <cfRule type="cellIs" dxfId="235" priority="12" operator="equal">
      <formula>"Not met"</formula>
    </cfRule>
  </conditionalFormatting>
  <conditionalFormatting sqref="F46">
    <cfRule type="cellIs" dxfId="234" priority="11" operator="equal">
      <formula>"Not met"</formula>
    </cfRule>
  </conditionalFormatting>
  <conditionalFormatting sqref="F48">
    <cfRule type="cellIs" dxfId="233" priority="10" operator="equal">
      <formula>"Not met"</formula>
    </cfRule>
  </conditionalFormatting>
  <conditionalFormatting sqref="F49">
    <cfRule type="cellIs" dxfId="232" priority="9" operator="equal">
      <formula>"Not met"</formula>
    </cfRule>
  </conditionalFormatting>
  <conditionalFormatting sqref="F51">
    <cfRule type="cellIs" dxfId="231" priority="8" operator="equal">
      <formula>"Not met"</formula>
    </cfRule>
  </conditionalFormatting>
  <conditionalFormatting sqref="F52">
    <cfRule type="cellIs" dxfId="230" priority="7" operator="equal">
      <formula>"Not met"</formula>
    </cfRule>
  </conditionalFormatting>
  <conditionalFormatting sqref="F54">
    <cfRule type="cellIs" dxfId="229" priority="6" operator="equal">
      <formula>"Not met"</formula>
    </cfRule>
  </conditionalFormatting>
  <conditionalFormatting sqref="F55">
    <cfRule type="cellIs" dxfId="228" priority="5" operator="equal">
      <formula>"Not met"</formula>
    </cfRule>
  </conditionalFormatting>
  <conditionalFormatting sqref="F57">
    <cfRule type="cellIs" dxfId="227" priority="4" operator="equal">
      <formula>"Not met"</formula>
    </cfRule>
  </conditionalFormatting>
  <conditionalFormatting sqref="F58">
    <cfRule type="cellIs" dxfId="226" priority="3" operator="equal">
      <formula>"Not met"</formula>
    </cfRule>
  </conditionalFormatting>
  <conditionalFormatting sqref="F60">
    <cfRule type="cellIs" dxfId="225" priority="2" operator="equal">
      <formula>"Not met"</formula>
    </cfRule>
  </conditionalFormatting>
  <conditionalFormatting sqref="F62">
    <cfRule type="cellIs" dxfId="224" priority="1" operator="equal">
      <formula>"Not met"</formula>
    </cfRule>
  </conditionalFormatting>
  <dataValidations count="5">
    <dataValidation type="list" allowBlank="1" showInputMessage="1" showErrorMessage="1" sqref="K6 K8 K10 K12 K14:K15 K18:K20 K22 K24 K26:K27 K30 K32:K37 K40:K42 K44:K46 K48:K49 K51:K52 K54:K55 K57:K58 K60 K62">
      <formula1>$AA$2:$AC$2</formula1>
    </dataValidation>
    <dataValidation allowBlank="1" showInputMessage="1" showErrorMessage="1" promptTitle="Not met actions only" prompt="Enter a percentage of completion in this cell only if the action is considered not met. Value must be between 0% to 99%." sqref="G6 G60 G8 G10 G12 G14:G15 G18:G20 G22 G24 G26:G27 G30 G32:G37 G40:G42 G44:G46 G48:G49 G51:G52 G54:G55 G57:G58 G62"/>
    <dataValidation type="list" allowBlank="1" showInputMessage="1" showErrorMessage="1" sqref="F6 F8 F10 F12 F14:F15 F18:F20 F22 F24 F26:F27 F30 F32:F37 F40:F42 F44:F46 F48:F49 F51:F52 F54:F55 F57:F58 F60">
      <formula1>$AA$1:$AD$1</formula1>
    </dataValidation>
    <dataValidation type="date" allowBlank="1" showInputMessage="1" showErrorMessage="1" prompt="Enter a date value (for example, 19/10/2020)" sqref="J6:J62">
      <formula1>StartDate</formula1>
      <formula2>EndDate</formula2>
    </dataValidation>
    <dataValidation type="list" allowBlank="1" showInputMessage="1" showErrorMessage="1" sqref="F62">
      <formula1>$AA$1:$AE$1</formula1>
    </dataValidation>
  </dataValidations>
  <hyperlinks>
    <hyperlink ref="E6" location="'Comp-EL'!E5.01" display="Click here to navigate to the list of evidence for Action 5.1"/>
    <hyperlink ref="L6" location="'Comp-TL'!T5.01" display="Click here to navigate to the task list for Action 5.1"/>
    <hyperlink ref="L8" location="'Comp-TL'!T5.02" display="Click here to navigate to the task list for Action 5.2"/>
    <hyperlink ref="L10" location="'Comp-TL'!T5.03" display="Click here to navigate to the task list for Action 5.3"/>
    <hyperlink ref="L12" location="'Comp-TL'!T5.04" display="Click here to navigate to the task list for Action 5.4"/>
    <hyperlink ref="L14" location="'Comp-TL'!T5.05" display="Click here to navigate to the task list for Action 5.5"/>
    <hyperlink ref="L15" location="'Comp-TL'!T5.06" display="Click here to navigate to the task list for Action 5.6"/>
    <hyperlink ref="L18" location="'Comp-TL'!T5.07" display="Click here to navigate to the task list for Action 5.7"/>
    <hyperlink ref="L19" location="'Comp-TL'!T5.08" display="Click here to navigate to the task list for Action 5.8"/>
    <hyperlink ref="L20" location="'Comp-TL'!T5.09" display="Click here to navigate to the task list for Action 5.9"/>
    <hyperlink ref="L22" location="'Comp-TL'!T5.10" display="Click here to navigate to the task list for Action 5.10"/>
    <hyperlink ref="L24" location="'Comp-TL'!T5.11" display="Click here to navigate to the task list for Action 5.11"/>
    <hyperlink ref="L26" location="'Comp-TL'!T5.12" display="Click here to navigate to the task list for Action 5.12"/>
    <hyperlink ref="L27" location="'Comp-TL'!T5.13" display="Click here to navigate to the task list for Action 5.13"/>
    <hyperlink ref="L30" location="'Comp-TL'!T5.14" display="Click here to navigate to the task list for Action 5.14"/>
    <hyperlink ref="L32" location="'Comp-TL'!T5.15" display="Click here to navigate to the task list for Action 5.15"/>
    <hyperlink ref="L33" location="'Comp-TL'!T5.16" display="Click here to navigate to the task list for Action 5.16"/>
    <hyperlink ref="L34" location="'Comp-TL'!T5.17" display="Click here to navigate to the task list for Action 5.17"/>
    <hyperlink ref="L35" location="'Comp-TL'!T5.18" display="Click here to navigate to the task list for Action 5.18"/>
    <hyperlink ref="L36" location="'Comp-TL'!T5.19" display="Click here to navigate to the task list for Action 5.19"/>
    <hyperlink ref="L37" location="'Comp-TL'!T5.20" display="Click here to navigate to the task list for Action 5.20"/>
    <hyperlink ref="L40" location="'Comp-TL'!T5.21" display="Click here to navigate to the task list for Action 5.21"/>
    <hyperlink ref="L41" location="'Comp-TL'!T5.22" display="Click here to navigate to the task list for Action 5.22"/>
    <hyperlink ref="L42" location="'Comp-TL'!T5.23" display="Click here to navigate to the task list for Action 5.23"/>
    <hyperlink ref="L44" location="'Comp-TL'!T5.24" display="Click here to navigate to the task list for Action 5.24"/>
    <hyperlink ref="L45" location="'Comp-TL'!T5.25" display="Click here to navigate to the task list for Action 5.25"/>
    <hyperlink ref="L46" location="'Comp-TL'!T5.26" display="Click here to navigate to the task list for Action 5.26"/>
    <hyperlink ref="L48" location="'Comp-TL'!T5.27" display="Click here to navigate to the task list for Action 5.27"/>
    <hyperlink ref="L49" location="'Comp-TL'!T5.28" display="Click here to navigate to the task list for Action 5.28"/>
    <hyperlink ref="L51" location="'Comp-TL'!T5.29" display="Click here to navigate to the task list for Action 5.29"/>
    <hyperlink ref="L52" location="'Comp-TL'!T5.30" display="Click here to navigate to the task list for Action 5.30"/>
    <hyperlink ref="L54" location="'Comp-TL'!T5.31" display="Click here to navigate to the task list for Action 5.31"/>
    <hyperlink ref="L55" location="'Comp-TL'!T5.32" display="Click here to navigate to the task list for Action 5.32"/>
    <hyperlink ref="L57" location="'Comp-TL'!T5.33" display="Click here to navigate to the task list for Action 5.33"/>
    <hyperlink ref="L58" location="'Comp-TL'!T5.34" display="Click here to navigate to the task list for Action 5.34"/>
    <hyperlink ref="L60" location="'Comp-TL'!T5.35" display="Click here to navigate to the task list for Action 5.35"/>
    <hyperlink ref="L62" location="'Comp-TL'!T5.36" display="Click here to navigate to the task list for Action 5.36"/>
    <hyperlink ref="E8" location="'Comp-EL'!E5.02" display="Click here to navigate to the list of evidence for Action 5.2"/>
    <hyperlink ref="E10" location="'Comp-EL'!E5.03" display="Click here to navigate to the list of evidence for Action 5.3"/>
    <hyperlink ref="E12" location="'Comp-EL'!E5.04" display="Click here to navigate to the list of evidence for Action 5.4"/>
    <hyperlink ref="E14" location="'Comp-EL'!E5.05" display="Click here to navigate to the list of evidence for Action 5.5"/>
    <hyperlink ref="E15" location="'Comp-EL'!E5.06" display="Click here to navigate to the list of evidence for Action 5.6"/>
    <hyperlink ref="E18" location="'Comp-EL'!E5.07" display="Click here to navigate to the list of evidence for Action 5.7"/>
    <hyperlink ref="E19" location="'Comp-EL'!E5.08" display="Click here to navigate to the list of evidence for Action 5.8"/>
    <hyperlink ref="E20" location="'Comp-EL'!E5.09" display="Click here to navigate to the list of evidence for Action 5.9"/>
    <hyperlink ref="E22" location="'Comp-EL'!E5.10" display="Click here to navigate to the list of evidence for Action 5.10"/>
    <hyperlink ref="E24" location="'Comp-EL'!E5.11" display="Click here to navigate to the list of evidence for Action 5.11"/>
    <hyperlink ref="E26" location="'Comp-EL'!E5.12" display="Click here to navigate to the list of evidence for Action 5.12"/>
    <hyperlink ref="E27" location="'Comp-EL'!E5.13" display="Click here to navigate to the list of evidence for Action 5.13"/>
    <hyperlink ref="E30" location="'Comp-EL'!E5.14" display="Click here to navigate to the list of evidence for Action 5.14"/>
    <hyperlink ref="E32" location="'Comp-EL'!E5.15" display="Click here to navigate to the list of evidence for Action 5.15"/>
    <hyperlink ref="E33" location="'Comp-EL'!E5.16" display="Click here to navigate to the list of evidence for Action 5.16"/>
    <hyperlink ref="E34" location="'Comp-EL'!E5.17" display="Click here to navigate to the list of evidence for Action 5.17"/>
    <hyperlink ref="E35" location="'Comp-EL'!E5.18" display="Click here to navigate to the list of evidence for Action 5.18"/>
    <hyperlink ref="E36" location="'Comp-EL'!E5.19" display="Click here to navigate to the list of evidence for Action 5.19"/>
    <hyperlink ref="E37" location="'Comp-EL'!E5.20" display="Click here to navigate to the list of evidence for Action 5.20"/>
    <hyperlink ref="E40" location="'Comp-EL'!E5.21" display="Click here to navigate to the list of evidence for Action 5.21"/>
    <hyperlink ref="E41" location="'Comp-EL'!E5.22" display="Click here to navigate to the list of evidence for Action 5.22"/>
    <hyperlink ref="E42" location="'Comp-EL'!E5.23" display="Click here to navigate to the list of evidence for Action 5.23"/>
    <hyperlink ref="E44" location="'Comp-EL'!E5.24" display="Click here to navigate to the list of evidence for Action 5.24"/>
    <hyperlink ref="E45" location="'Comp-EL'!E5.25" display="Click here to navigate to the list of evidence for Action 5.25"/>
    <hyperlink ref="E46" location="'Comp-EL'!E5.26" display="Click here to navigate to the list of evidence for Action 5.26"/>
    <hyperlink ref="E48" location="'Comp-EL'!E5.27" display="Click here to navigate to the list of evidence for Action 5.27"/>
    <hyperlink ref="E49" location="'Comp-EL'!E5.28" display="Click here to navigate to the list of evidence for Action 5.28"/>
    <hyperlink ref="E51" location="'Comp-EL'!E5.29" display="Click here to navigate to the list of evidence for Action 5.29"/>
    <hyperlink ref="E52" location="'Comp-EL'!E5.30" display="Click here to navigate to the list of evidence for Action 5.30"/>
    <hyperlink ref="E54" location="'Comp-EL'!E5.31" display="Click here to navigate to the list of evidence for Action 5.31"/>
    <hyperlink ref="E55" location="'Comp-EL'!E5.32" display="Click here to navigate to the list of evidence for Action 5.32"/>
    <hyperlink ref="E57" location="'Comp-EL'!E5.33" display="Click here to navigate to the list of evidence for Action 5.33"/>
    <hyperlink ref="E58" location="'Comp-EL'!E5.34" display="Click here to navigate to the list of evidence for Action 5.34"/>
    <hyperlink ref="E60" location="'Comp-EL'!E5.35" display="Click here to navigate to the list of evidence for Action 5.35"/>
    <hyperlink ref="E62" location="'Comp-EL'!E5.36" display="Click here to navigate to the list of evidence for Action 5.36"/>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C5DE"/>
  </sheetPr>
  <dimension ref="A1:E208"/>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1368</v>
      </c>
    </row>
    <row r="3" spans="2:4" ht="25.5" x14ac:dyDescent="0.2">
      <c r="B3" s="69" t="s">
        <v>198</v>
      </c>
      <c r="C3" s="1"/>
      <c r="D3" s="1"/>
    </row>
    <row r="4" spans="2:4" x14ac:dyDescent="0.2">
      <c r="B4" s="1"/>
      <c r="C4" s="1"/>
      <c r="D4" s="1"/>
    </row>
    <row r="5" spans="2:4" s="355" customFormat="1" ht="25.5" customHeight="1" x14ac:dyDescent="0.2">
      <c r="B5" s="351" t="s">
        <v>1</v>
      </c>
      <c r="C5" s="356" t="s">
        <v>873</v>
      </c>
      <c r="D5" s="357" t="s">
        <v>874</v>
      </c>
    </row>
    <row r="6" spans="2:4" x14ac:dyDescent="0.2">
      <c r="B6" s="205" t="s">
        <v>199</v>
      </c>
      <c r="C6" s="146"/>
      <c r="D6" s="147"/>
    </row>
    <row r="7" spans="2:4" x14ac:dyDescent="0.2">
      <c r="B7" s="202" t="s">
        <v>97</v>
      </c>
      <c r="C7" s="206"/>
      <c r="D7" s="207"/>
    </row>
    <row r="8" spans="2:4" x14ac:dyDescent="0.2">
      <c r="B8" s="329">
        <v>5.0999999999999996</v>
      </c>
      <c r="C8" s="13" t="s">
        <v>867</v>
      </c>
      <c r="D8" s="14"/>
    </row>
    <row r="9" spans="2:4" x14ac:dyDescent="0.2">
      <c r="B9" s="385"/>
      <c r="C9" s="13" t="s">
        <v>868</v>
      </c>
      <c r="D9" s="14"/>
    </row>
    <row r="10" spans="2:4" x14ac:dyDescent="0.2">
      <c r="B10" s="385"/>
      <c r="C10" s="13" t="s">
        <v>869</v>
      </c>
      <c r="D10" s="14"/>
    </row>
    <row r="11" spans="2:4" x14ac:dyDescent="0.2">
      <c r="B11" s="385"/>
      <c r="C11" s="13" t="s">
        <v>870</v>
      </c>
      <c r="D11" s="14"/>
    </row>
    <row r="12" spans="2:4" x14ac:dyDescent="0.2">
      <c r="B12" s="385"/>
      <c r="C12" s="13" t="s">
        <v>871</v>
      </c>
      <c r="D12" s="14"/>
    </row>
    <row r="13" spans="2:4" x14ac:dyDescent="0.2">
      <c r="B13" s="202" t="s">
        <v>100</v>
      </c>
      <c r="C13" s="206"/>
      <c r="D13" s="207"/>
    </row>
    <row r="14" spans="2:4" x14ac:dyDescent="0.2">
      <c r="B14" s="329">
        <v>5.2</v>
      </c>
      <c r="C14" s="13" t="s">
        <v>867</v>
      </c>
      <c r="D14" s="14"/>
    </row>
    <row r="15" spans="2:4" x14ac:dyDescent="0.2">
      <c r="B15" s="385"/>
      <c r="C15" s="13" t="s">
        <v>868</v>
      </c>
      <c r="D15" s="14"/>
    </row>
    <row r="16" spans="2:4" x14ac:dyDescent="0.2">
      <c r="B16" s="385"/>
      <c r="C16" s="13" t="s">
        <v>869</v>
      </c>
      <c r="D16" s="14"/>
    </row>
    <row r="17" spans="2:4" x14ac:dyDescent="0.2">
      <c r="B17" s="385"/>
      <c r="C17" s="13" t="s">
        <v>870</v>
      </c>
      <c r="D17" s="14"/>
    </row>
    <row r="18" spans="2:4" x14ac:dyDescent="0.2">
      <c r="B18" s="385"/>
      <c r="C18" s="13" t="s">
        <v>871</v>
      </c>
      <c r="D18" s="14"/>
    </row>
    <row r="19" spans="2:4" x14ac:dyDescent="0.2">
      <c r="B19" s="202" t="s">
        <v>136</v>
      </c>
      <c r="C19" s="206"/>
      <c r="D19" s="207"/>
    </row>
    <row r="20" spans="2:4" x14ac:dyDescent="0.2">
      <c r="B20" s="329">
        <v>5.3</v>
      </c>
      <c r="C20" s="13" t="s">
        <v>867</v>
      </c>
      <c r="D20" s="14"/>
    </row>
    <row r="21" spans="2:4" x14ac:dyDescent="0.2">
      <c r="B21" s="385"/>
      <c r="C21" s="13" t="s">
        <v>868</v>
      </c>
      <c r="D21" s="14"/>
    </row>
    <row r="22" spans="2:4" x14ac:dyDescent="0.2">
      <c r="B22" s="385"/>
      <c r="C22" s="13" t="s">
        <v>869</v>
      </c>
      <c r="D22" s="14"/>
    </row>
    <row r="23" spans="2:4" x14ac:dyDescent="0.2">
      <c r="B23" s="385"/>
      <c r="C23" s="13" t="s">
        <v>870</v>
      </c>
      <c r="D23" s="14"/>
    </row>
    <row r="24" spans="2:4" x14ac:dyDescent="0.2">
      <c r="B24" s="385"/>
      <c r="C24" s="13" t="s">
        <v>871</v>
      </c>
      <c r="D24" s="14"/>
    </row>
    <row r="25" spans="2:4" x14ac:dyDescent="0.2">
      <c r="B25" s="202" t="s">
        <v>206</v>
      </c>
      <c r="C25" s="206"/>
      <c r="D25" s="207"/>
    </row>
    <row r="26" spans="2:4" x14ac:dyDescent="0.2">
      <c r="B26" s="329">
        <v>5.4</v>
      </c>
      <c r="C26" s="13" t="s">
        <v>867</v>
      </c>
      <c r="D26" s="14"/>
    </row>
    <row r="27" spans="2:4" x14ac:dyDescent="0.2">
      <c r="B27" s="385"/>
      <c r="C27" s="13" t="s">
        <v>868</v>
      </c>
      <c r="D27" s="14"/>
    </row>
    <row r="28" spans="2:4" x14ac:dyDescent="0.2">
      <c r="B28" s="385"/>
      <c r="C28" s="13" t="s">
        <v>869</v>
      </c>
      <c r="D28" s="14"/>
    </row>
    <row r="29" spans="2:4" x14ac:dyDescent="0.2">
      <c r="B29" s="385"/>
      <c r="C29" s="13" t="s">
        <v>870</v>
      </c>
      <c r="D29" s="14"/>
    </row>
    <row r="30" spans="2:4" x14ac:dyDescent="0.2">
      <c r="B30" s="385"/>
      <c r="C30" s="13" t="s">
        <v>871</v>
      </c>
      <c r="D30" s="14"/>
    </row>
    <row r="31" spans="2:4" x14ac:dyDescent="0.2">
      <c r="B31" s="202" t="s">
        <v>209</v>
      </c>
      <c r="C31" s="206"/>
      <c r="D31" s="207"/>
    </row>
    <row r="32" spans="2:4" x14ac:dyDescent="0.2">
      <c r="B32" s="329">
        <v>5.5</v>
      </c>
      <c r="C32" s="13" t="s">
        <v>867</v>
      </c>
      <c r="D32" s="14"/>
    </row>
    <row r="33" spans="2:4" x14ac:dyDescent="0.2">
      <c r="B33" s="385"/>
      <c r="C33" s="13" t="s">
        <v>868</v>
      </c>
      <c r="D33" s="14"/>
    </row>
    <row r="34" spans="2:4" x14ac:dyDescent="0.2">
      <c r="B34" s="385"/>
      <c r="C34" s="13" t="s">
        <v>869</v>
      </c>
      <c r="D34" s="14"/>
    </row>
    <row r="35" spans="2:4" x14ac:dyDescent="0.2">
      <c r="B35" s="385"/>
      <c r="C35" s="13" t="s">
        <v>870</v>
      </c>
      <c r="D35" s="14"/>
    </row>
    <row r="36" spans="2:4" x14ac:dyDescent="0.2">
      <c r="B36" s="385"/>
      <c r="C36" s="13" t="s">
        <v>871</v>
      </c>
      <c r="D36" s="14"/>
    </row>
    <row r="37" spans="2:4" x14ac:dyDescent="0.2">
      <c r="B37" s="329">
        <v>5.6</v>
      </c>
      <c r="C37" s="13" t="s">
        <v>867</v>
      </c>
      <c r="D37" s="14"/>
    </row>
    <row r="38" spans="2:4" x14ac:dyDescent="0.2">
      <c r="B38" s="385"/>
      <c r="C38" s="13" t="s">
        <v>868</v>
      </c>
      <c r="D38" s="14"/>
    </row>
    <row r="39" spans="2:4" x14ac:dyDescent="0.2">
      <c r="B39" s="385"/>
      <c r="C39" s="13" t="s">
        <v>869</v>
      </c>
      <c r="D39" s="14"/>
    </row>
    <row r="40" spans="2:4" x14ac:dyDescent="0.2">
      <c r="B40" s="385"/>
      <c r="C40" s="13" t="s">
        <v>870</v>
      </c>
      <c r="D40" s="14"/>
    </row>
    <row r="41" spans="2:4" x14ac:dyDescent="0.2">
      <c r="B41" s="385"/>
      <c r="C41" s="13" t="s">
        <v>871</v>
      </c>
      <c r="D41" s="14"/>
    </row>
    <row r="42" spans="2:4" x14ac:dyDescent="0.2">
      <c r="B42" s="205" t="s">
        <v>214</v>
      </c>
      <c r="C42" s="146"/>
      <c r="D42" s="147"/>
    </row>
    <row r="43" spans="2:4" x14ac:dyDescent="0.2">
      <c r="B43" s="202" t="s">
        <v>215</v>
      </c>
      <c r="C43" s="206"/>
      <c r="D43" s="207"/>
    </row>
    <row r="44" spans="2:4" x14ac:dyDescent="0.2">
      <c r="B44" s="329">
        <v>5.7</v>
      </c>
      <c r="C44" s="13" t="s">
        <v>867</v>
      </c>
      <c r="D44" s="14"/>
    </row>
    <row r="45" spans="2:4" x14ac:dyDescent="0.2">
      <c r="B45" s="385"/>
      <c r="C45" s="13" t="s">
        <v>868</v>
      </c>
      <c r="D45" s="14"/>
    </row>
    <row r="46" spans="2:4" x14ac:dyDescent="0.2">
      <c r="B46" s="385"/>
      <c r="C46" s="13" t="s">
        <v>869</v>
      </c>
      <c r="D46" s="14"/>
    </row>
    <row r="47" spans="2:4" x14ac:dyDescent="0.2">
      <c r="B47" s="385"/>
      <c r="C47" s="13" t="s">
        <v>870</v>
      </c>
      <c r="D47" s="14"/>
    </row>
    <row r="48" spans="2:4" x14ac:dyDescent="0.2">
      <c r="B48" s="385"/>
      <c r="C48" s="13" t="s">
        <v>871</v>
      </c>
      <c r="D48" s="14"/>
    </row>
    <row r="49" spans="2:4" x14ac:dyDescent="0.2">
      <c r="B49" s="329">
        <v>5.8</v>
      </c>
      <c r="C49" s="13" t="s">
        <v>867</v>
      </c>
      <c r="D49" s="14"/>
    </row>
    <row r="50" spans="2:4" x14ac:dyDescent="0.2">
      <c r="B50" s="385"/>
      <c r="C50" s="13" t="s">
        <v>868</v>
      </c>
      <c r="D50" s="14"/>
    </row>
    <row r="51" spans="2:4" x14ac:dyDescent="0.2">
      <c r="B51" s="385"/>
      <c r="C51" s="13" t="s">
        <v>869</v>
      </c>
      <c r="D51" s="14"/>
    </row>
    <row r="52" spans="2:4" x14ac:dyDescent="0.2">
      <c r="B52" s="385"/>
      <c r="C52" s="13" t="s">
        <v>870</v>
      </c>
      <c r="D52" s="14"/>
    </row>
    <row r="53" spans="2:4" x14ac:dyDescent="0.2">
      <c r="B53" s="385"/>
      <c r="C53" s="13" t="s">
        <v>871</v>
      </c>
      <c r="D53" s="14"/>
    </row>
    <row r="54" spans="2:4" x14ac:dyDescent="0.2">
      <c r="B54" s="329">
        <v>5.9</v>
      </c>
      <c r="C54" s="13" t="s">
        <v>867</v>
      </c>
      <c r="D54" s="14"/>
    </row>
    <row r="55" spans="2:4" x14ac:dyDescent="0.2">
      <c r="B55" s="385"/>
      <c r="C55" s="13" t="s">
        <v>868</v>
      </c>
      <c r="D55" s="14"/>
    </row>
    <row r="56" spans="2:4" x14ac:dyDescent="0.2">
      <c r="B56" s="385"/>
      <c r="C56" s="13" t="s">
        <v>869</v>
      </c>
      <c r="D56" s="14"/>
    </row>
    <row r="57" spans="2:4" x14ac:dyDescent="0.2">
      <c r="B57" s="385"/>
      <c r="C57" s="13" t="s">
        <v>870</v>
      </c>
      <c r="D57" s="14"/>
    </row>
    <row r="58" spans="2:4" x14ac:dyDescent="0.2">
      <c r="B58" s="385"/>
      <c r="C58" s="13" t="s">
        <v>871</v>
      </c>
      <c r="D58" s="14"/>
    </row>
    <row r="59" spans="2:4" x14ac:dyDescent="0.2">
      <c r="B59" s="202" t="s">
        <v>222</v>
      </c>
      <c r="C59" s="206"/>
      <c r="D59" s="207"/>
    </row>
    <row r="60" spans="2:4" x14ac:dyDescent="0.2">
      <c r="B60" s="330">
        <v>5.0999999999999996</v>
      </c>
      <c r="C60" s="13" t="s">
        <v>867</v>
      </c>
      <c r="D60" s="14"/>
    </row>
    <row r="61" spans="2:4" x14ac:dyDescent="0.2">
      <c r="B61" s="385"/>
      <c r="C61" s="13" t="s">
        <v>868</v>
      </c>
      <c r="D61" s="14"/>
    </row>
    <row r="62" spans="2:4" x14ac:dyDescent="0.2">
      <c r="B62" s="385"/>
      <c r="C62" s="13" t="s">
        <v>869</v>
      </c>
      <c r="D62" s="14"/>
    </row>
    <row r="63" spans="2:4" x14ac:dyDescent="0.2">
      <c r="B63" s="385"/>
      <c r="C63" s="13" t="s">
        <v>870</v>
      </c>
      <c r="D63" s="14"/>
    </row>
    <row r="64" spans="2:4" x14ac:dyDescent="0.2">
      <c r="B64" s="385"/>
      <c r="C64" s="13" t="s">
        <v>871</v>
      </c>
      <c r="D64" s="14"/>
    </row>
    <row r="65" spans="2:4" x14ac:dyDescent="0.2">
      <c r="B65" s="202" t="s">
        <v>225</v>
      </c>
      <c r="C65" s="206"/>
      <c r="D65" s="207"/>
    </row>
    <row r="66" spans="2:4" x14ac:dyDescent="0.2">
      <c r="B66" s="329">
        <v>5.1100000000000003</v>
      </c>
      <c r="C66" s="13" t="s">
        <v>867</v>
      </c>
      <c r="D66" s="14"/>
    </row>
    <row r="67" spans="2:4" x14ac:dyDescent="0.2">
      <c r="B67" s="385"/>
      <c r="C67" s="13" t="s">
        <v>868</v>
      </c>
      <c r="D67" s="14"/>
    </row>
    <row r="68" spans="2:4" x14ac:dyDescent="0.2">
      <c r="B68" s="385"/>
      <c r="C68" s="13" t="s">
        <v>869</v>
      </c>
      <c r="D68" s="14"/>
    </row>
    <row r="69" spans="2:4" x14ac:dyDescent="0.2">
      <c r="B69" s="385"/>
      <c r="C69" s="13" t="s">
        <v>870</v>
      </c>
      <c r="D69" s="14"/>
    </row>
    <row r="70" spans="2:4" x14ac:dyDescent="0.2">
      <c r="B70" s="385"/>
      <c r="C70" s="13" t="s">
        <v>871</v>
      </c>
      <c r="D70" s="14"/>
    </row>
    <row r="71" spans="2:4" x14ac:dyDescent="0.2">
      <c r="B71" s="202" t="s">
        <v>214</v>
      </c>
      <c r="C71" s="206"/>
      <c r="D71" s="207"/>
    </row>
    <row r="72" spans="2:4" x14ac:dyDescent="0.2">
      <c r="B72" s="329">
        <v>5.12</v>
      </c>
      <c r="C72" s="13" t="s">
        <v>867</v>
      </c>
      <c r="D72" s="14"/>
    </row>
    <row r="73" spans="2:4" x14ac:dyDescent="0.2">
      <c r="B73" s="385"/>
      <c r="C73" s="13" t="s">
        <v>868</v>
      </c>
      <c r="D73" s="14"/>
    </row>
    <row r="74" spans="2:4" x14ac:dyDescent="0.2">
      <c r="B74" s="385"/>
      <c r="C74" s="13" t="s">
        <v>869</v>
      </c>
      <c r="D74" s="14"/>
    </row>
    <row r="75" spans="2:4" x14ac:dyDescent="0.2">
      <c r="B75" s="385"/>
      <c r="C75" s="13" t="s">
        <v>870</v>
      </c>
      <c r="D75" s="14"/>
    </row>
    <row r="76" spans="2:4" x14ac:dyDescent="0.2">
      <c r="B76" s="385"/>
      <c r="C76" s="13" t="s">
        <v>871</v>
      </c>
      <c r="D76" s="14"/>
    </row>
    <row r="77" spans="2:4" x14ac:dyDescent="0.2">
      <c r="B77" s="329">
        <v>5.13</v>
      </c>
      <c r="C77" s="13" t="s">
        <v>867</v>
      </c>
      <c r="D77" s="14"/>
    </row>
    <row r="78" spans="2:4" x14ac:dyDescent="0.2">
      <c r="B78" s="385"/>
      <c r="C78" s="13" t="s">
        <v>868</v>
      </c>
      <c r="D78" s="14"/>
    </row>
    <row r="79" spans="2:4" x14ac:dyDescent="0.2">
      <c r="B79" s="385"/>
      <c r="C79" s="13" t="s">
        <v>869</v>
      </c>
      <c r="D79" s="14"/>
    </row>
    <row r="80" spans="2:4" x14ac:dyDescent="0.2">
      <c r="B80" s="385"/>
      <c r="C80" s="13" t="s">
        <v>870</v>
      </c>
      <c r="D80" s="14"/>
    </row>
    <row r="81" spans="2:4" x14ac:dyDescent="0.2">
      <c r="B81" s="385"/>
      <c r="C81" s="13" t="s">
        <v>871</v>
      </c>
      <c r="D81" s="14"/>
    </row>
    <row r="82" spans="2:4" x14ac:dyDescent="0.2">
      <c r="B82" s="205" t="s">
        <v>232</v>
      </c>
      <c r="C82" s="146"/>
      <c r="D82" s="147"/>
    </row>
    <row r="83" spans="2:4" x14ac:dyDescent="0.2">
      <c r="B83" s="202" t="s">
        <v>233</v>
      </c>
      <c r="C83" s="206"/>
      <c r="D83" s="207"/>
    </row>
    <row r="84" spans="2:4" x14ac:dyDescent="0.2">
      <c r="B84" s="329">
        <v>5.14</v>
      </c>
      <c r="C84" s="13" t="s">
        <v>867</v>
      </c>
      <c r="D84" s="14"/>
    </row>
    <row r="85" spans="2:4" x14ac:dyDescent="0.2">
      <c r="B85" s="385"/>
      <c r="C85" s="13" t="s">
        <v>868</v>
      </c>
      <c r="D85" s="14"/>
    </row>
    <row r="86" spans="2:4" x14ac:dyDescent="0.2">
      <c r="B86" s="385"/>
      <c r="C86" s="13" t="s">
        <v>869</v>
      </c>
      <c r="D86" s="14"/>
    </row>
    <row r="87" spans="2:4" x14ac:dyDescent="0.2">
      <c r="B87" s="385"/>
      <c r="C87" s="13" t="s">
        <v>870</v>
      </c>
      <c r="D87" s="14"/>
    </row>
    <row r="88" spans="2:4" x14ac:dyDescent="0.2">
      <c r="B88" s="385"/>
      <c r="C88" s="13" t="s">
        <v>871</v>
      </c>
      <c r="D88" s="14"/>
    </row>
    <row r="89" spans="2:4" x14ac:dyDescent="0.2">
      <c r="B89" s="202" t="s">
        <v>236</v>
      </c>
      <c r="C89" s="206"/>
      <c r="D89" s="207"/>
    </row>
    <row r="90" spans="2:4" x14ac:dyDescent="0.2">
      <c r="B90" s="329">
        <v>5.15</v>
      </c>
      <c r="C90" s="13" t="s">
        <v>867</v>
      </c>
      <c r="D90" s="14"/>
    </row>
    <row r="91" spans="2:4" x14ac:dyDescent="0.2">
      <c r="B91" s="385"/>
      <c r="C91" s="13" t="s">
        <v>868</v>
      </c>
      <c r="D91" s="14"/>
    </row>
    <row r="92" spans="2:4" x14ac:dyDescent="0.2">
      <c r="B92" s="385"/>
      <c r="C92" s="13" t="s">
        <v>869</v>
      </c>
      <c r="D92" s="14"/>
    </row>
    <row r="93" spans="2:4" x14ac:dyDescent="0.2">
      <c r="B93" s="385"/>
      <c r="C93" s="13" t="s">
        <v>870</v>
      </c>
      <c r="D93" s="14"/>
    </row>
    <row r="94" spans="2:4" x14ac:dyDescent="0.2">
      <c r="B94" s="385"/>
      <c r="C94" s="13" t="s">
        <v>871</v>
      </c>
      <c r="D94" s="14"/>
    </row>
    <row r="95" spans="2:4" x14ac:dyDescent="0.2">
      <c r="B95" s="329">
        <v>5.16</v>
      </c>
      <c r="C95" s="13" t="s">
        <v>867</v>
      </c>
      <c r="D95" s="14"/>
    </row>
    <row r="96" spans="2:4" x14ac:dyDescent="0.2">
      <c r="B96" s="385"/>
      <c r="C96" s="13" t="s">
        <v>868</v>
      </c>
      <c r="D96" s="14"/>
    </row>
    <row r="97" spans="2:4" x14ac:dyDescent="0.2">
      <c r="B97" s="385"/>
      <c r="C97" s="13" t="s">
        <v>869</v>
      </c>
      <c r="D97" s="14"/>
    </row>
    <row r="98" spans="2:4" x14ac:dyDescent="0.2">
      <c r="B98" s="385"/>
      <c r="C98" s="13" t="s">
        <v>870</v>
      </c>
      <c r="D98" s="14"/>
    </row>
    <row r="99" spans="2:4" x14ac:dyDescent="0.2">
      <c r="B99" s="385"/>
      <c r="C99" s="13" t="s">
        <v>871</v>
      </c>
      <c r="D99" s="14"/>
    </row>
    <row r="100" spans="2:4" x14ac:dyDescent="0.2">
      <c r="B100" s="329">
        <v>5.17</v>
      </c>
      <c r="C100" s="13" t="s">
        <v>867</v>
      </c>
      <c r="D100" s="14"/>
    </row>
    <row r="101" spans="2:4" x14ac:dyDescent="0.2">
      <c r="B101" s="385"/>
      <c r="C101" s="13" t="s">
        <v>868</v>
      </c>
      <c r="D101" s="14"/>
    </row>
    <row r="102" spans="2:4" x14ac:dyDescent="0.2">
      <c r="B102" s="385"/>
      <c r="C102" s="13" t="s">
        <v>869</v>
      </c>
      <c r="D102" s="14"/>
    </row>
    <row r="103" spans="2:4" x14ac:dyDescent="0.2">
      <c r="B103" s="385"/>
      <c r="C103" s="13" t="s">
        <v>870</v>
      </c>
      <c r="D103" s="14"/>
    </row>
    <row r="104" spans="2:4" x14ac:dyDescent="0.2">
      <c r="B104" s="385"/>
      <c r="C104" s="13" t="s">
        <v>871</v>
      </c>
      <c r="D104" s="14"/>
    </row>
    <row r="105" spans="2:4" x14ac:dyDescent="0.2">
      <c r="B105" s="329">
        <v>5.18</v>
      </c>
      <c r="C105" s="13" t="s">
        <v>867</v>
      </c>
      <c r="D105" s="14"/>
    </row>
    <row r="106" spans="2:4" x14ac:dyDescent="0.2">
      <c r="B106" s="385"/>
      <c r="C106" s="13" t="s">
        <v>868</v>
      </c>
      <c r="D106" s="14"/>
    </row>
    <row r="107" spans="2:4" x14ac:dyDescent="0.2">
      <c r="B107" s="385"/>
      <c r="C107" s="13" t="s">
        <v>869</v>
      </c>
      <c r="D107" s="14"/>
    </row>
    <row r="108" spans="2:4" x14ac:dyDescent="0.2">
      <c r="B108" s="385"/>
      <c r="C108" s="13" t="s">
        <v>870</v>
      </c>
      <c r="D108" s="14"/>
    </row>
    <row r="109" spans="2:4" x14ac:dyDescent="0.2">
      <c r="B109" s="385"/>
      <c r="C109" s="13" t="s">
        <v>871</v>
      </c>
      <c r="D109" s="14"/>
    </row>
    <row r="110" spans="2:4" x14ac:dyDescent="0.2">
      <c r="B110" s="329">
        <v>5.19</v>
      </c>
      <c r="C110" s="13" t="s">
        <v>867</v>
      </c>
      <c r="D110" s="14"/>
    </row>
    <row r="111" spans="2:4" x14ac:dyDescent="0.2">
      <c r="B111" s="385"/>
      <c r="C111" s="13" t="s">
        <v>868</v>
      </c>
      <c r="D111" s="14"/>
    </row>
    <row r="112" spans="2:4" x14ac:dyDescent="0.2">
      <c r="B112" s="385"/>
      <c r="C112" s="13" t="s">
        <v>869</v>
      </c>
      <c r="D112" s="14"/>
    </row>
    <row r="113" spans="2:4" x14ac:dyDescent="0.2">
      <c r="B113" s="385"/>
      <c r="C113" s="13" t="s">
        <v>870</v>
      </c>
      <c r="D113" s="14"/>
    </row>
    <row r="114" spans="2:4" x14ac:dyDescent="0.2">
      <c r="B114" s="385"/>
      <c r="C114" s="13" t="s">
        <v>871</v>
      </c>
      <c r="D114" s="14"/>
    </row>
    <row r="115" spans="2:4" x14ac:dyDescent="0.2">
      <c r="B115" s="330">
        <v>5.2</v>
      </c>
      <c r="C115" s="13" t="s">
        <v>867</v>
      </c>
      <c r="D115" s="14"/>
    </row>
    <row r="116" spans="2:4" x14ac:dyDescent="0.2">
      <c r="B116" s="385"/>
      <c r="C116" s="13" t="s">
        <v>868</v>
      </c>
      <c r="D116" s="14"/>
    </row>
    <row r="117" spans="2:4" x14ac:dyDescent="0.2">
      <c r="B117" s="385"/>
      <c r="C117" s="13" t="s">
        <v>869</v>
      </c>
      <c r="D117" s="14"/>
    </row>
    <row r="118" spans="2:4" x14ac:dyDescent="0.2">
      <c r="B118" s="385"/>
      <c r="C118" s="13" t="s">
        <v>870</v>
      </c>
      <c r="D118" s="14"/>
    </row>
    <row r="119" spans="2:4" x14ac:dyDescent="0.2">
      <c r="B119" s="385"/>
      <c r="C119" s="13" t="s">
        <v>871</v>
      </c>
      <c r="D119" s="14"/>
    </row>
    <row r="120" spans="2:4" x14ac:dyDescent="0.2">
      <c r="B120" s="205" t="s">
        <v>248</v>
      </c>
      <c r="C120" s="146"/>
      <c r="D120" s="147"/>
    </row>
    <row r="121" spans="2:4" x14ac:dyDescent="0.2">
      <c r="B121" s="202" t="s">
        <v>249</v>
      </c>
      <c r="C121" s="206"/>
      <c r="D121" s="207"/>
    </row>
    <row r="122" spans="2:4" x14ac:dyDescent="0.2">
      <c r="B122" s="329">
        <v>5.21</v>
      </c>
      <c r="C122" s="13" t="s">
        <v>867</v>
      </c>
      <c r="D122" s="14"/>
    </row>
    <row r="123" spans="2:4" x14ac:dyDescent="0.2">
      <c r="B123" s="385"/>
      <c r="C123" s="13" t="s">
        <v>868</v>
      </c>
      <c r="D123" s="14"/>
    </row>
    <row r="124" spans="2:4" x14ac:dyDescent="0.2">
      <c r="B124" s="385"/>
      <c r="C124" s="13" t="s">
        <v>869</v>
      </c>
      <c r="D124" s="14"/>
    </row>
    <row r="125" spans="2:4" x14ac:dyDescent="0.2">
      <c r="B125" s="385"/>
      <c r="C125" s="13" t="s">
        <v>870</v>
      </c>
      <c r="D125" s="14"/>
    </row>
    <row r="126" spans="2:4" x14ac:dyDescent="0.2">
      <c r="B126" s="385"/>
      <c r="C126" s="13" t="s">
        <v>871</v>
      </c>
      <c r="D126" s="14"/>
    </row>
    <row r="127" spans="2:4" x14ac:dyDescent="0.2">
      <c r="B127" s="329">
        <v>5.22</v>
      </c>
      <c r="C127" s="13" t="s">
        <v>867</v>
      </c>
      <c r="D127" s="14"/>
    </row>
    <row r="128" spans="2:4" x14ac:dyDescent="0.2">
      <c r="B128" s="385"/>
      <c r="C128" s="13" t="s">
        <v>868</v>
      </c>
      <c r="D128" s="14"/>
    </row>
    <row r="129" spans="2:4" x14ac:dyDescent="0.2">
      <c r="B129" s="385"/>
      <c r="C129" s="13" t="s">
        <v>869</v>
      </c>
      <c r="D129" s="14"/>
    </row>
    <row r="130" spans="2:4" x14ac:dyDescent="0.2">
      <c r="B130" s="385"/>
      <c r="C130" s="13" t="s">
        <v>870</v>
      </c>
      <c r="D130" s="14"/>
    </row>
    <row r="131" spans="2:4" x14ac:dyDescent="0.2">
      <c r="B131" s="385"/>
      <c r="C131" s="13" t="s">
        <v>871</v>
      </c>
      <c r="D131" s="14"/>
    </row>
    <row r="132" spans="2:4" x14ac:dyDescent="0.2">
      <c r="B132" s="329">
        <v>5.23</v>
      </c>
      <c r="C132" s="13" t="s">
        <v>867</v>
      </c>
      <c r="D132" s="14"/>
    </row>
    <row r="133" spans="2:4" x14ac:dyDescent="0.2">
      <c r="B133" s="385"/>
      <c r="C133" s="13" t="s">
        <v>868</v>
      </c>
      <c r="D133" s="14"/>
    </row>
    <row r="134" spans="2:4" x14ac:dyDescent="0.2">
      <c r="B134" s="385"/>
      <c r="C134" s="13" t="s">
        <v>869</v>
      </c>
      <c r="D134" s="14"/>
    </row>
    <row r="135" spans="2:4" x14ac:dyDescent="0.2">
      <c r="B135" s="385"/>
      <c r="C135" s="13" t="s">
        <v>870</v>
      </c>
      <c r="D135" s="14"/>
    </row>
    <row r="136" spans="2:4" x14ac:dyDescent="0.2">
      <c r="B136" s="385"/>
      <c r="C136" s="13" t="s">
        <v>871</v>
      </c>
      <c r="D136" s="14"/>
    </row>
    <row r="137" spans="2:4" x14ac:dyDescent="0.2">
      <c r="B137" s="202" t="s">
        <v>256</v>
      </c>
      <c r="C137" s="206"/>
      <c r="D137" s="207"/>
    </row>
    <row r="138" spans="2:4" x14ac:dyDescent="0.2">
      <c r="B138" s="329">
        <v>5.24</v>
      </c>
      <c r="C138" s="13" t="s">
        <v>867</v>
      </c>
      <c r="D138" s="14"/>
    </row>
    <row r="139" spans="2:4" x14ac:dyDescent="0.2">
      <c r="B139" s="385"/>
      <c r="C139" s="13" t="s">
        <v>868</v>
      </c>
      <c r="D139" s="14"/>
    </row>
    <row r="140" spans="2:4" x14ac:dyDescent="0.2">
      <c r="B140" s="385"/>
      <c r="C140" s="13" t="s">
        <v>869</v>
      </c>
      <c r="D140" s="14"/>
    </row>
    <row r="141" spans="2:4" x14ac:dyDescent="0.2">
      <c r="B141" s="385"/>
      <c r="C141" s="13" t="s">
        <v>870</v>
      </c>
      <c r="D141" s="14"/>
    </row>
    <row r="142" spans="2:4" x14ac:dyDescent="0.2">
      <c r="B142" s="385"/>
      <c r="C142" s="13" t="s">
        <v>871</v>
      </c>
      <c r="D142" s="14"/>
    </row>
    <row r="143" spans="2:4" x14ac:dyDescent="0.2">
      <c r="B143" s="329">
        <v>5.25</v>
      </c>
      <c r="C143" s="13" t="s">
        <v>867</v>
      </c>
      <c r="D143" s="14"/>
    </row>
    <row r="144" spans="2:4" x14ac:dyDescent="0.2">
      <c r="B144" s="385"/>
      <c r="C144" s="13" t="s">
        <v>868</v>
      </c>
      <c r="D144" s="14"/>
    </row>
    <row r="145" spans="2:4" x14ac:dyDescent="0.2">
      <c r="B145" s="385"/>
      <c r="C145" s="13" t="s">
        <v>869</v>
      </c>
      <c r="D145" s="14"/>
    </row>
    <row r="146" spans="2:4" x14ac:dyDescent="0.2">
      <c r="B146" s="385"/>
      <c r="C146" s="13" t="s">
        <v>870</v>
      </c>
      <c r="D146" s="14"/>
    </row>
    <row r="147" spans="2:4" x14ac:dyDescent="0.2">
      <c r="B147" s="385"/>
      <c r="C147" s="13" t="s">
        <v>871</v>
      </c>
      <c r="D147" s="14"/>
    </row>
    <row r="148" spans="2:4" x14ac:dyDescent="0.2">
      <c r="B148" s="329">
        <v>5.26</v>
      </c>
      <c r="C148" s="13" t="s">
        <v>867</v>
      </c>
      <c r="D148" s="14"/>
    </row>
    <row r="149" spans="2:4" x14ac:dyDescent="0.2">
      <c r="B149" s="385"/>
      <c r="C149" s="13" t="s">
        <v>868</v>
      </c>
      <c r="D149" s="14"/>
    </row>
    <row r="150" spans="2:4" x14ac:dyDescent="0.2">
      <c r="B150" s="385"/>
      <c r="C150" s="13" t="s">
        <v>869</v>
      </c>
      <c r="D150" s="14"/>
    </row>
    <row r="151" spans="2:4" x14ac:dyDescent="0.2">
      <c r="B151" s="385"/>
      <c r="C151" s="13" t="s">
        <v>870</v>
      </c>
      <c r="D151" s="14"/>
    </row>
    <row r="152" spans="2:4" x14ac:dyDescent="0.2">
      <c r="B152" s="385"/>
      <c r="C152" s="13" t="s">
        <v>871</v>
      </c>
      <c r="D152" s="14"/>
    </row>
    <row r="153" spans="2:4" x14ac:dyDescent="0.2">
      <c r="B153" s="202" t="s">
        <v>263</v>
      </c>
      <c r="C153" s="206"/>
      <c r="D153" s="207"/>
    </row>
    <row r="154" spans="2:4" x14ac:dyDescent="0.2">
      <c r="B154" s="329">
        <v>5.27</v>
      </c>
      <c r="C154" s="13" t="s">
        <v>867</v>
      </c>
      <c r="D154" s="14"/>
    </row>
    <row r="155" spans="2:4" x14ac:dyDescent="0.2">
      <c r="B155" s="385"/>
      <c r="C155" s="13" t="s">
        <v>868</v>
      </c>
      <c r="D155" s="14"/>
    </row>
    <row r="156" spans="2:4" x14ac:dyDescent="0.2">
      <c r="B156" s="385"/>
      <c r="C156" s="13" t="s">
        <v>869</v>
      </c>
      <c r="D156" s="14"/>
    </row>
    <row r="157" spans="2:4" x14ac:dyDescent="0.2">
      <c r="B157" s="385"/>
      <c r="C157" s="13" t="s">
        <v>870</v>
      </c>
      <c r="D157" s="14"/>
    </row>
    <row r="158" spans="2:4" x14ac:dyDescent="0.2">
      <c r="B158" s="385"/>
      <c r="C158" s="13" t="s">
        <v>871</v>
      </c>
      <c r="D158" s="14"/>
    </row>
    <row r="159" spans="2:4" x14ac:dyDescent="0.2">
      <c r="B159" s="329">
        <v>5.28</v>
      </c>
      <c r="C159" s="13" t="s">
        <v>867</v>
      </c>
      <c r="D159" s="14"/>
    </row>
    <row r="160" spans="2:4" x14ac:dyDescent="0.2">
      <c r="B160" s="385"/>
      <c r="C160" s="13" t="s">
        <v>868</v>
      </c>
      <c r="D160" s="14"/>
    </row>
    <row r="161" spans="2:4" x14ac:dyDescent="0.2">
      <c r="B161" s="385"/>
      <c r="C161" s="13" t="s">
        <v>869</v>
      </c>
      <c r="D161" s="14"/>
    </row>
    <row r="162" spans="2:4" x14ac:dyDescent="0.2">
      <c r="B162" s="385"/>
      <c r="C162" s="13" t="s">
        <v>870</v>
      </c>
      <c r="D162" s="14"/>
    </row>
    <row r="163" spans="2:4" x14ac:dyDescent="0.2">
      <c r="B163" s="385"/>
      <c r="C163" s="13" t="s">
        <v>871</v>
      </c>
      <c r="D163" s="14"/>
    </row>
    <row r="164" spans="2:4" x14ac:dyDescent="0.2">
      <c r="B164" s="202" t="s">
        <v>268</v>
      </c>
      <c r="C164" s="206"/>
      <c r="D164" s="207"/>
    </row>
    <row r="165" spans="2:4" x14ac:dyDescent="0.2">
      <c r="B165" s="329">
        <v>5.29</v>
      </c>
      <c r="C165" s="13" t="s">
        <v>867</v>
      </c>
      <c r="D165" s="14"/>
    </row>
    <row r="166" spans="2:4" x14ac:dyDescent="0.2">
      <c r="B166" s="385"/>
      <c r="C166" s="13" t="s">
        <v>868</v>
      </c>
      <c r="D166" s="14"/>
    </row>
    <row r="167" spans="2:4" x14ac:dyDescent="0.2">
      <c r="B167" s="385"/>
      <c r="C167" s="13" t="s">
        <v>869</v>
      </c>
      <c r="D167" s="14"/>
    </row>
    <row r="168" spans="2:4" x14ac:dyDescent="0.2">
      <c r="B168" s="385"/>
      <c r="C168" s="13" t="s">
        <v>870</v>
      </c>
      <c r="D168" s="14"/>
    </row>
    <row r="169" spans="2:4" x14ac:dyDescent="0.2">
      <c r="B169" s="385"/>
      <c r="C169" s="13" t="s">
        <v>871</v>
      </c>
      <c r="D169" s="14"/>
    </row>
    <row r="170" spans="2:4" x14ac:dyDescent="0.2">
      <c r="B170" s="330">
        <v>5.3</v>
      </c>
      <c r="C170" s="13" t="s">
        <v>867</v>
      </c>
      <c r="D170" s="14"/>
    </row>
    <row r="171" spans="2:4" x14ac:dyDescent="0.2">
      <c r="B171" s="385"/>
      <c r="C171" s="13" t="s">
        <v>868</v>
      </c>
      <c r="D171" s="14"/>
    </row>
    <row r="172" spans="2:4" x14ac:dyDescent="0.2">
      <c r="B172" s="385"/>
      <c r="C172" s="13" t="s">
        <v>869</v>
      </c>
      <c r="D172" s="14"/>
    </row>
    <row r="173" spans="2:4" x14ac:dyDescent="0.2">
      <c r="B173" s="385"/>
      <c r="C173" s="13" t="s">
        <v>870</v>
      </c>
      <c r="D173" s="14"/>
    </row>
    <row r="174" spans="2:4" x14ac:dyDescent="0.2">
      <c r="B174" s="385"/>
      <c r="C174" s="13" t="s">
        <v>871</v>
      </c>
      <c r="D174" s="14"/>
    </row>
    <row r="175" spans="2:4" x14ac:dyDescent="0.2">
      <c r="B175" s="202" t="s">
        <v>273</v>
      </c>
      <c r="C175" s="206"/>
      <c r="D175" s="207"/>
    </row>
    <row r="176" spans="2:4" x14ac:dyDescent="0.2">
      <c r="B176" s="329">
        <v>5.31</v>
      </c>
      <c r="C176" s="13" t="s">
        <v>867</v>
      </c>
      <c r="D176" s="14"/>
    </row>
    <row r="177" spans="2:4" x14ac:dyDescent="0.2">
      <c r="B177" s="385"/>
      <c r="C177" s="13" t="s">
        <v>868</v>
      </c>
      <c r="D177" s="14"/>
    </row>
    <row r="178" spans="2:4" x14ac:dyDescent="0.2">
      <c r="B178" s="385"/>
      <c r="C178" s="13" t="s">
        <v>869</v>
      </c>
      <c r="D178" s="14"/>
    </row>
    <row r="179" spans="2:4" x14ac:dyDescent="0.2">
      <c r="B179" s="385"/>
      <c r="C179" s="13" t="s">
        <v>870</v>
      </c>
      <c r="D179" s="14"/>
    </row>
    <row r="180" spans="2:4" x14ac:dyDescent="0.2">
      <c r="B180" s="385"/>
      <c r="C180" s="13" t="s">
        <v>871</v>
      </c>
      <c r="D180" s="14"/>
    </row>
    <row r="181" spans="2:4" x14ac:dyDescent="0.2">
      <c r="B181" s="329">
        <v>5.32</v>
      </c>
      <c r="C181" s="13" t="s">
        <v>867</v>
      </c>
      <c r="D181" s="14"/>
    </row>
    <row r="182" spans="2:4" x14ac:dyDescent="0.2">
      <c r="B182" s="385"/>
      <c r="C182" s="13" t="s">
        <v>868</v>
      </c>
      <c r="D182" s="14"/>
    </row>
    <row r="183" spans="2:4" x14ac:dyDescent="0.2">
      <c r="B183" s="385"/>
      <c r="C183" s="13" t="s">
        <v>869</v>
      </c>
      <c r="D183" s="14"/>
    </row>
    <row r="184" spans="2:4" x14ac:dyDescent="0.2">
      <c r="B184" s="385"/>
      <c r="C184" s="13" t="s">
        <v>870</v>
      </c>
      <c r="D184" s="14"/>
    </row>
    <row r="185" spans="2:4" x14ac:dyDescent="0.2">
      <c r="B185" s="385"/>
      <c r="C185" s="13" t="s">
        <v>871</v>
      </c>
      <c r="D185" s="14"/>
    </row>
    <row r="186" spans="2:4" x14ac:dyDescent="0.2">
      <c r="B186" s="202" t="s">
        <v>278</v>
      </c>
      <c r="C186" s="206"/>
      <c r="D186" s="207"/>
    </row>
    <row r="187" spans="2:4" x14ac:dyDescent="0.2">
      <c r="B187" s="329">
        <v>5.33</v>
      </c>
      <c r="C187" s="13" t="s">
        <v>867</v>
      </c>
      <c r="D187" s="14"/>
    </row>
    <row r="188" spans="2:4" x14ac:dyDescent="0.2">
      <c r="B188" s="385"/>
      <c r="C188" s="13" t="s">
        <v>868</v>
      </c>
      <c r="D188" s="14"/>
    </row>
    <row r="189" spans="2:4" x14ac:dyDescent="0.2">
      <c r="B189" s="385"/>
      <c r="C189" s="13" t="s">
        <v>869</v>
      </c>
      <c r="D189" s="14"/>
    </row>
    <row r="190" spans="2:4" x14ac:dyDescent="0.2">
      <c r="B190" s="385"/>
      <c r="C190" s="13" t="s">
        <v>870</v>
      </c>
      <c r="D190" s="14"/>
    </row>
    <row r="191" spans="2:4" x14ac:dyDescent="0.2">
      <c r="B191" s="385"/>
      <c r="C191" s="13" t="s">
        <v>871</v>
      </c>
      <c r="D191" s="14"/>
    </row>
    <row r="192" spans="2:4" x14ac:dyDescent="0.2">
      <c r="B192" s="329">
        <v>5.34</v>
      </c>
      <c r="C192" s="13" t="s">
        <v>867</v>
      </c>
      <c r="D192" s="14"/>
    </row>
    <row r="193" spans="2:4" x14ac:dyDescent="0.2">
      <c r="B193" s="385"/>
      <c r="C193" s="13" t="s">
        <v>868</v>
      </c>
      <c r="D193" s="14"/>
    </row>
    <row r="194" spans="2:4" x14ac:dyDescent="0.2">
      <c r="B194" s="385"/>
      <c r="C194" s="13" t="s">
        <v>869</v>
      </c>
      <c r="D194" s="14"/>
    </row>
    <row r="195" spans="2:4" x14ac:dyDescent="0.2">
      <c r="B195" s="385"/>
      <c r="C195" s="13" t="s">
        <v>870</v>
      </c>
      <c r="D195" s="14"/>
    </row>
    <row r="196" spans="2:4" x14ac:dyDescent="0.2">
      <c r="B196" s="385"/>
      <c r="C196" s="13" t="s">
        <v>871</v>
      </c>
      <c r="D196" s="14"/>
    </row>
    <row r="197" spans="2:4" x14ac:dyDescent="0.2">
      <c r="B197" s="202" t="s">
        <v>283</v>
      </c>
      <c r="C197" s="206"/>
      <c r="D197" s="207"/>
    </row>
    <row r="198" spans="2:4" x14ac:dyDescent="0.2">
      <c r="B198" s="329">
        <v>5.35</v>
      </c>
      <c r="C198" s="13" t="s">
        <v>867</v>
      </c>
      <c r="D198" s="14"/>
    </row>
    <row r="199" spans="2:4" x14ac:dyDescent="0.2">
      <c r="B199" s="385"/>
      <c r="C199" s="13" t="s">
        <v>868</v>
      </c>
      <c r="D199" s="14"/>
    </row>
    <row r="200" spans="2:4" x14ac:dyDescent="0.2">
      <c r="B200" s="385"/>
      <c r="C200" s="13" t="s">
        <v>869</v>
      </c>
      <c r="D200" s="14"/>
    </row>
    <row r="201" spans="2:4" x14ac:dyDescent="0.2">
      <c r="B201" s="385"/>
      <c r="C201" s="13" t="s">
        <v>870</v>
      </c>
      <c r="D201" s="14"/>
    </row>
    <row r="202" spans="2:4" x14ac:dyDescent="0.2">
      <c r="B202" s="385"/>
      <c r="C202" s="13" t="s">
        <v>871</v>
      </c>
      <c r="D202" s="14"/>
    </row>
    <row r="203" spans="2:4" x14ac:dyDescent="0.2">
      <c r="B203" s="202" t="s">
        <v>286</v>
      </c>
      <c r="C203" s="206"/>
      <c r="D203" s="207"/>
    </row>
    <row r="204" spans="2:4" x14ac:dyDescent="0.2">
      <c r="B204" s="329">
        <v>5.36</v>
      </c>
      <c r="C204" s="13" t="s">
        <v>867</v>
      </c>
      <c r="D204" s="14"/>
    </row>
    <row r="205" spans="2:4" x14ac:dyDescent="0.2">
      <c r="B205" s="385"/>
      <c r="C205" s="13" t="s">
        <v>868</v>
      </c>
      <c r="D205" s="14"/>
    </row>
    <row r="206" spans="2:4" x14ac:dyDescent="0.2">
      <c r="B206" s="385"/>
      <c r="C206" s="13" t="s">
        <v>869</v>
      </c>
      <c r="D206" s="14"/>
    </row>
    <row r="207" spans="2:4" x14ac:dyDescent="0.2">
      <c r="B207" s="385"/>
      <c r="C207" s="13" t="s">
        <v>870</v>
      </c>
      <c r="D207" s="14"/>
    </row>
    <row r="208" spans="2:4" x14ac:dyDescent="0.2">
      <c r="B208" s="385"/>
      <c r="C208" s="13" t="s">
        <v>871</v>
      </c>
      <c r="D208" s="14"/>
    </row>
  </sheetData>
  <autoFilter ref="B5:D208"/>
  <hyperlinks>
    <hyperlink ref="B8" location="CompCare!A5.01" display="CompCare!A5.01"/>
    <hyperlink ref="B14" location="CompCare!A5.02" display="CompCare!A5.02"/>
    <hyperlink ref="B20" location="CompCare!A5.03" display="CompCare!A5.03"/>
    <hyperlink ref="B26" location="CompCare!A5.04" display="CompCare!A5.04"/>
    <hyperlink ref="B32" location="CompCare!A5.05" display="CompCare!A5.05"/>
    <hyperlink ref="B37" location="CompCare!A5.06" display="CompCare!A5.06"/>
    <hyperlink ref="B44" location="CompCare!A5.07" display="CompCare!A5.07"/>
    <hyperlink ref="B49" location="CompCare!A5.08" display="CompCare!A5.08"/>
    <hyperlink ref="B54" location="CompCare!A5.09" display="CompCare!A5.09"/>
    <hyperlink ref="B60" location="CompCare!A5.10" display="CompCare!A5.10"/>
    <hyperlink ref="B66" location="CompCare!A5.11" display="CompCare!A5.11"/>
    <hyperlink ref="B72" location="CompCare!A5.12" display="CompCare!A5.12"/>
    <hyperlink ref="B77" location="CompCare!A5.13" display="CompCare!A5.13"/>
    <hyperlink ref="B84" location="CompCare!A5.14" display="CompCare!A5.14"/>
    <hyperlink ref="B90" location="CompCare!A5.15" display="CompCare!A5.15"/>
    <hyperlink ref="B95" location="CompCare!A5.16" display="CompCare!A5.16"/>
    <hyperlink ref="B100" location="CompCare!A5.17" display="CompCare!A5.17"/>
    <hyperlink ref="B105" location="CompCare!A5.18" display="CompCare!A5.18"/>
    <hyperlink ref="B110" location="CompCare!A5.19" display="CompCare!A5.19"/>
    <hyperlink ref="B115" location="CompCare!A5.20" display="CompCare!A5.20"/>
    <hyperlink ref="B122" location="CompCare!A5.21" display="CompCare!A5.21"/>
    <hyperlink ref="B127" location="CompCare!A5.22" display="CompCare!A5.22"/>
    <hyperlink ref="B132" location="CompCare!A5.23" display="CompCare!A5.23"/>
    <hyperlink ref="B138" location="CompCare!A5.24" display="CompCare!A5.24"/>
    <hyperlink ref="B143" location="CompCare!A5.25" display="CompCare!A5.25"/>
    <hyperlink ref="B148" location="CompCare!A5.26" display="CompCare!A5.26"/>
    <hyperlink ref="B154" location="CompCare!A5.27" display="CompCare!A5.27"/>
    <hyperlink ref="B159" location="CompCare!A5.28" display="CompCare!A5.28"/>
    <hyperlink ref="B165" location="CompCare!A5.29" display="CompCare!A5.29"/>
    <hyperlink ref="B170" location="CompCare!A5.30" display="CompCare!A5.30"/>
    <hyperlink ref="B176" location="CompCare!A5.31" display="CompCare!A5.31"/>
    <hyperlink ref="B181" location="CompCare!A5.32" display="CompCare!A5.32"/>
    <hyperlink ref="B187" location="CompCare!A5.33" display="CompCare!A5.33"/>
    <hyperlink ref="B192" location="CompCare!A5.34" display="CompCare!A5.34"/>
    <hyperlink ref="B198" location="CompCare!A5.35" display="CompCare!A5.35"/>
    <hyperlink ref="B204" location="CompCare!A5.36" display="CompCare!A5.36"/>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C5DE"/>
    <pageSetUpPr fitToPage="1"/>
  </sheetPr>
  <dimension ref="A1:AC208"/>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1373</v>
      </c>
      <c r="AA1" t="s">
        <v>383</v>
      </c>
      <c r="AB1" t="s">
        <v>384</v>
      </c>
      <c r="AC1" t="s">
        <v>385</v>
      </c>
    </row>
    <row r="3" spans="2:29" ht="25.5" x14ac:dyDescent="0.2">
      <c r="B3" s="69" t="s">
        <v>198</v>
      </c>
      <c r="C3" s="1"/>
      <c r="D3" s="1"/>
    </row>
    <row r="4" spans="2:29" x14ac:dyDescent="0.2">
      <c r="B4" s="1"/>
      <c r="C4" s="1"/>
      <c r="D4" s="1"/>
    </row>
    <row r="5" spans="2:29" ht="25.5" x14ac:dyDescent="0.2">
      <c r="B5" s="342" t="s">
        <v>1</v>
      </c>
      <c r="C5" s="343" t="s">
        <v>7</v>
      </c>
      <c r="D5" s="347" t="s">
        <v>8</v>
      </c>
      <c r="E5" s="348" t="s">
        <v>1295</v>
      </c>
      <c r="F5" s="349" t="s">
        <v>10</v>
      </c>
    </row>
    <row r="6" spans="2:29" x14ac:dyDescent="0.2">
      <c r="B6" s="205" t="s">
        <v>199</v>
      </c>
      <c r="C6" s="146"/>
      <c r="D6" s="277"/>
      <c r="E6" s="279"/>
      <c r="F6" s="278"/>
    </row>
    <row r="7" spans="2:29" x14ac:dyDescent="0.2">
      <c r="B7" s="202" t="s">
        <v>97</v>
      </c>
      <c r="C7" s="206"/>
      <c r="D7" s="263"/>
      <c r="E7" s="265"/>
      <c r="F7" s="267"/>
    </row>
    <row r="8" spans="2:29" x14ac:dyDescent="0.2">
      <c r="B8" s="329">
        <v>5.0999999999999996</v>
      </c>
      <c r="C8" s="13" t="s">
        <v>1147</v>
      </c>
      <c r="D8" s="264"/>
      <c r="E8" s="270"/>
      <c r="F8" s="379"/>
    </row>
    <row r="9" spans="2:29" x14ac:dyDescent="0.2">
      <c r="B9" s="385"/>
      <c r="C9" s="13" t="s">
        <v>1148</v>
      </c>
      <c r="D9" s="264"/>
      <c r="E9" s="270"/>
      <c r="F9" s="379"/>
    </row>
    <row r="10" spans="2:29" x14ac:dyDescent="0.2">
      <c r="B10" s="385"/>
      <c r="C10" s="13" t="s">
        <v>1149</v>
      </c>
      <c r="D10" s="264"/>
      <c r="E10" s="270"/>
      <c r="F10" s="379"/>
    </row>
    <row r="11" spans="2:29" x14ac:dyDescent="0.2">
      <c r="B11" s="385"/>
      <c r="C11" s="13" t="s">
        <v>1150</v>
      </c>
      <c r="D11" s="264"/>
      <c r="E11" s="270"/>
      <c r="F11" s="379"/>
    </row>
    <row r="12" spans="2:29" x14ac:dyDescent="0.2">
      <c r="B12" s="385"/>
      <c r="C12" s="13" t="s">
        <v>1151</v>
      </c>
      <c r="D12" s="264"/>
      <c r="E12" s="270"/>
      <c r="F12" s="379"/>
    </row>
    <row r="13" spans="2:29" x14ac:dyDescent="0.2">
      <c r="B13" s="202" t="s">
        <v>100</v>
      </c>
      <c r="C13" s="206"/>
      <c r="D13" s="263"/>
      <c r="E13" s="265"/>
      <c r="F13" s="267"/>
    </row>
    <row r="14" spans="2:29" x14ac:dyDescent="0.2">
      <c r="B14" s="329">
        <v>5.2</v>
      </c>
      <c r="C14" s="13" t="s">
        <v>1147</v>
      </c>
      <c r="D14" s="264"/>
      <c r="E14" s="270"/>
      <c r="F14" s="379"/>
    </row>
    <row r="15" spans="2:29" x14ac:dyDescent="0.2">
      <c r="B15" s="385"/>
      <c r="C15" s="13" t="s">
        <v>1148</v>
      </c>
      <c r="D15" s="264"/>
      <c r="E15" s="270"/>
      <c r="F15" s="379"/>
    </row>
    <row r="16" spans="2:29" x14ac:dyDescent="0.2">
      <c r="B16" s="385"/>
      <c r="C16" s="13" t="s">
        <v>1149</v>
      </c>
      <c r="D16" s="264"/>
      <c r="E16" s="270"/>
      <c r="F16" s="379"/>
    </row>
    <row r="17" spans="2:6" x14ac:dyDescent="0.2">
      <c r="B17" s="385"/>
      <c r="C17" s="13" t="s">
        <v>1150</v>
      </c>
      <c r="D17" s="264"/>
      <c r="E17" s="270"/>
      <c r="F17" s="379"/>
    </row>
    <row r="18" spans="2:6" x14ac:dyDescent="0.2">
      <c r="B18" s="385"/>
      <c r="C18" s="13" t="s">
        <v>1151</v>
      </c>
      <c r="D18" s="264"/>
      <c r="E18" s="270"/>
      <c r="F18" s="379"/>
    </row>
    <row r="19" spans="2:6" x14ac:dyDescent="0.2">
      <c r="B19" s="202" t="s">
        <v>136</v>
      </c>
      <c r="C19" s="206"/>
      <c r="D19" s="263"/>
      <c r="E19" s="265"/>
      <c r="F19" s="267"/>
    </row>
    <row r="20" spans="2:6" x14ac:dyDescent="0.2">
      <c r="B20" s="329">
        <v>5.3</v>
      </c>
      <c r="C20" s="13" t="s">
        <v>1147</v>
      </c>
      <c r="D20" s="264"/>
      <c r="E20" s="270"/>
      <c r="F20" s="379"/>
    </row>
    <row r="21" spans="2:6" x14ac:dyDescent="0.2">
      <c r="B21" s="385"/>
      <c r="C21" s="13" t="s">
        <v>1148</v>
      </c>
      <c r="D21" s="264"/>
      <c r="E21" s="270"/>
      <c r="F21" s="379"/>
    </row>
    <row r="22" spans="2:6" x14ac:dyDescent="0.2">
      <c r="B22" s="385"/>
      <c r="C22" s="13" t="s">
        <v>1149</v>
      </c>
      <c r="D22" s="264"/>
      <c r="E22" s="270"/>
      <c r="F22" s="379"/>
    </row>
    <row r="23" spans="2:6" x14ac:dyDescent="0.2">
      <c r="B23" s="385"/>
      <c r="C23" s="13" t="s">
        <v>1150</v>
      </c>
      <c r="D23" s="264"/>
      <c r="E23" s="270"/>
      <c r="F23" s="379"/>
    </row>
    <row r="24" spans="2:6" x14ac:dyDescent="0.2">
      <c r="B24" s="385"/>
      <c r="C24" s="13" t="s">
        <v>1151</v>
      </c>
      <c r="D24" s="264"/>
      <c r="E24" s="270"/>
      <c r="F24" s="379"/>
    </row>
    <row r="25" spans="2:6" x14ac:dyDescent="0.2">
      <c r="B25" s="202" t="s">
        <v>206</v>
      </c>
      <c r="C25" s="206"/>
      <c r="D25" s="263"/>
      <c r="E25" s="265"/>
      <c r="F25" s="267"/>
    </row>
    <row r="26" spans="2:6" x14ac:dyDescent="0.2">
      <c r="B26" s="329">
        <v>5.4</v>
      </c>
      <c r="C26" s="13" t="s">
        <v>1147</v>
      </c>
      <c r="D26" s="264"/>
      <c r="E26" s="270"/>
      <c r="F26" s="379"/>
    </row>
    <row r="27" spans="2:6" x14ac:dyDescent="0.2">
      <c r="B27" s="385"/>
      <c r="C27" s="13" t="s">
        <v>1148</v>
      </c>
      <c r="D27" s="264"/>
      <c r="E27" s="270"/>
      <c r="F27" s="379"/>
    </row>
    <row r="28" spans="2:6" x14ac:dyDescent="0.2">
      <c r="B28" s="385"/>
      <c r="C28" s="13" t="s">
        <v>1149</v>
      </c>
      <c r="D28" s="264"/>
      <c r="E28" s="270"/>
      <c r="F28" s="379"/>
    </row>
    <row r="29" spans="2:6" x14ac:dyDescent="0.2">
      <c r="B29" s="385"/>
      <c r="C29" s="13" t="s">
        <v>1150</v>
      </c>
      <c r="D29" s="264"/>
      <c r="E29" s="270"/>
      <c r="F29" s="379"/>
    </row>
    <row r="30" spans="2:6" x14ac:dyDescent="0.2">
      <c r="B30" s="385"/>
      <c r="C30" s="13" t="s">
        <v>1151</v>
      </c>
      <c r="D30" s="264"/>
      <c r="E30" s="270"/>
      <c r="F30" s="379"/>
    </row>
    <row r="31" spans="2:6" x14ac:dyDescent="0.2">
      <c r="B31" s="202" t="s">
        <v>209</v>
      </c>
      <c r="C31" s="206"/>
      <c r="D31" s="263"/>
      <c r="E31" s="265"/>
      <c r="F31" s="267"/>
    </row>
    <row r="32" spans="2:6" x14ac:dyDescent="0.2">
      <c r="B32" s="329">
        <v>5.5</v>
      </c>
      <c r="C32" s="13" t="s">
        <v>1147</v>
      </c>
      <c r="D32" s="264"/>
      <c r="E32" s="270"/>
      <c r="F32" s="379"/>
    </row>
    <row r="33" spans="2:6" x14ac:dyDescent="0.2">
      <c r="B33" s="385"/>
      <c r="C33" s="13" t="s">
        <v>1148</v>
      </c>
      <c r="D33" s="264"/>
      <c r="E33" s="270"/>
      <c r="F33" s="379"/>
    </row>
    <row r="34" spans="2:6" x14ac:dyDescent="0.2">
      <c r="B34" s="385"/>
      <c r="C34" s="13" t="s">
        <v>1149</v>
      </c>
      <c r="D34" s="264"/>
      <c r="E34" s="270"/>
      <c r="F34" s="379"/>
    </row>
    <row r="35" spans="2:6" x14ac:dyDescent="0.2">
      <c r="B35" s="385"/>
      <c r="C35" s="13" t="s">
        <v>1150</v>
      </c>
      <c r="D35" s="264"/>
      <c r="E35" s="270"/>
      <c r="F35" s="379"/>
    </row>
    <row r="36" spans="2:6" x14ac:dyDescent="0.2">
      <c r="B36" s="385"/>
      <c r="C36" s="13" t="s">
        <v>1151</v>
      </c>
      <c r="D36" s="264"/>
      <c r="E36" s="270"/>
      <c r="F36" s="379"/>
    </row>
    <row r="37" spans="2:6" x14ac:dyDescent="0.2">
      <c r="B37" s="329">
        <v>5.6</v>
      </c>
      <c r="C37" s="13" t="s">
        <v>1147</v>
      </c>
      <c r="D37" s="264"/>
      <c r="E37" s="270"/>
      <c r="F37" s="379"/>
    </row>
    <row r="38" spans="2:6" x14ac:dyDescent="0.2">
      <c r="B38" s="385"/>
      <c r="C38" s="13" t="s">
        <v>1148</v>
      </c>
      <c r="D38" s="264"/>
      <c r="E38" s="270"/>
      <c r="F38" s="379"/>
    </row>
    <row r="39" spans="2:6" x14ac:dyDescent="0.2">
      <c r="B39" s="385"/>
      <c r="C39" s="13" t="s">
        <v>1149</v>
      </c>
      <c r="D39" s="264"/>
      <c r="E39" s="270"/>
      <c r="F39" s="379"/>
    </row>
    <row r="40" spans="2:6" x14ac:dyDescent="0.2">
      <c r="B40" s="385"/>
      <c r="C40" s="13" t="s">
        <v>1150</v>
      </c>
      <c r="D40" s="264"/>
      <c r="E40" s="270"/>
      <c r="F40" s="379"/>
    </row>
    <row r="41" spans="2:6" x14ac:dyDescent="0.2">
      <c r="B41" s="385"/>
      <c r="C41" s="13" t="s">
        <v>1151</v>
      </c>
      <c r="D41" s="264"/>
      <c r="E41" s="270"/>
      <c r="F41" s="379"/>
    </row>
    <row r="42" spans="2:6" x14ac:dyDescent="0.2">
      <c r="B42" s="205" t="s">
        <v>214</v>
      </c>
      <c r="C42" s="146"/>
      <c r="D42" s="277"/>
      <c r="E42" s="279"/>
      <c r="F42" s="278"/>
    </row>
    <row r="43" spans="2:6" x14ac:dyDescent="0.2">
      <c r="B43" s="202" t="s">
        <v>215</v>
      </c>
      <c r="C43" s="206"/>
      <c r="D43" s="263"/>
      <c r="E43" s="265"/>
      <c r="F43" s="267"/>
    </row>
    <row r="44" spans="2:6" x14ac:dyDescent="0.2">
      <c r="B44" s="329">
        <v>5.7</v>
      </c>
      <c r="C44" s="13" t="s">
        <v>1147</v>
      </c>
      <c r="D44" s="264"/>
      <c r="E44" s="270"/>
      <c r="F44" s="379"/>
    </row>
    <row r="45" spans="2:6" x14ac:dyDescent="0.2">
      <c r="B45" s="385"/>
      <c r="C45" s="13" t="s">
        <v>1148</v>
      </c>
      <c r="D45" s="264"/>
      <c r="E45" s="270"/>
      <c r="F45" s="379"/>
    </row>
    <row r="46" spans="2:6" x14ac:dyDescent="0.2">
      <c r="B46" s="385"/>
      <c r="C46" s="13" t="s">
        <v>1149</v>
      </c>
      <c r="D46" s="264"/>
      <c r="E46" s="270"/>
      <c r="F46" s="379"/>
    </row>
    <row r="47" spans="2:6" x14ac:dyDescent="0.2">
      <c r="B47" s="385"/>
      <c r="C47" s="13" t="s">
        <v>1150</v>
      </c>
      <c r="D47" s="264"/>
      <c r="E47" s="270"/>
      <c r="F47" s="379"/>
    </row>
    <row r="48" spans="2:6" x14ac:dyDescent="0.2">
      <c r="B48" s="385"/>
      <c r="C48" s="13" t="s">
        <v>1151</v>
      </c>
      <c r="D48" s="264"/>
      <c r="E48" s="270"/>
      <c r="F48" s="379"/>
    </row>
    <row r="49" spans="2:6" x14ac:dyDescent="0.2">
      <c r="B49" s="329">
        <v>5.8</v>
      </c>
      <c r="C49" s="13" t="s">
        <v>1147</v>
      </c>
      <c r="D49" s="264"/>
      <c r="E49" s="270"/>
      <c r="F49" s="379"/>
    </row>
    <row r="50" spans="2:6" x14ac:dyDescent="0.2">
      <c r="B50" s="385"/>
      <c r="C50" s="13" t="s">
        <v>1148</v>
      </c>
      <c r="D50" s="264"/>
      <c r="E50" s="270"/>
      <c r="F50" s="379"/>
    </row>
    <row r="51" spans="2:6" x14ac:dyDescent="0.2">
      <c r="B51" s="385"/>
      <c r="C51" s="13" t="s">
        <v>1149</v>
      </c>
      <c r="D51" s="264"/>
      <c r="E51" s="270"/>
      <c r="F51" s="379"/>
    </row>
    <row r="52" spans="2:6" x14ac:dyDescent="0.2">
      <c r="B52" s="385"/>
      <c r="C52" s="13" t="s">
        <v>1150</v>
      </c>
      <c r="D52" s="264"/>
      <c r="E52" s="270"/>
      <c r="F52" s="379"/>
    </row>
    <row r="53" spans="2:6" x14ac:dyDescent="0.2">
      <c r="B53" s="385"/>
      <c r="C53" s="13" t="s">
        <v>1151</v>
      </c>
      <c r="D53" s="264"/>
      <c r="E53" s="270"/>
      <c r="F53" s="379"/>
    </row>
    <row r="54" spans="2:6" x14ac:dyDescent="0.2">
      <c r="B54" s="329">
        <v>5.9</v>
      </c>
      <c r="C54" s="13" t="s">
        <v>1147</v>
      </c>
      <c r="D54" s="264"/>
      <c r="E54" s="270"/>
      <c r="F54" s="379"/>
    </row>
    <row r="55" spans="2:6" x14ac:dyDescent="0.2">
      <c r="B55" s="385"/>
      <c r="C55" s="13" t="s">
        <v>1148</v>
      </c>
      <c r="D55" s="264"/>
      <c r="E55" s="270"/>
      <c r="F55" s="379"/>
    </row>
    <row r="56" spans="2:6" x14ac:dyDescent="0.2">
      <c r="B56" s="385"/>
      <c r="C56" s="13" t="s">
        <v>1149</v>
      </c>
      <c r="D56" s="264"/>
      <c r="E56" s="270"/>
      <c r="F56" s="379"/>
    </row>
    <row r="57" spans="2:6" x14ac:dyDescent="0.2">
      <c r="B57" s="385"/>
      <c r="C57" s="13" t="s">
        <v>1150</v>
      </c>
      <c r="D57" s="264"/>
      <c r="E57" s="270"/>
      <c r="F57" s="379"/>
    </row>
    <row r="58" spans="2:6" x14ac:dyDescent="0.2">
      <c r="B58" s="385"/>
      <c r="C58" s="13" t="s">
        <v>1151</v>
      </c>
      <c r="D58" s="264"/>
      <c r="E58" s="270"/>
      <c r="F58" s="379"/>
    </row>
    <row r="59" spans="2:6" x14ac:dyDescent="0.2">
      <c r="B59" s="202" t="s">
        <v>222</v>
      </c>
      <c r="C59" s="206"/>
      <c r="D59" s="263"/>
      <c r="E59" s="265"/>
      <c r="F59" s="267"/>
    </row>
    <row r="60" spans="2:6" x14ac:dyDescent="0.2">
      <c r="B60" s="330">
        <v>5.0999999999999996</v>
      </c>
      <c r="C60" s="13" t="s">
        <v>1147</v>
      </c>
      <c r="D60" s="264"/>
      <c r="E60" s="270"/>
      <c r="F60" s="379"/>
    </row>
    <row r="61" spans="2:6" x14ac:dyDescent="0.2">
      <c r="B61" s="385"/>
      <c r="C61" s="13" t="s">
        <v>1148</v>
      </c>
      <c r="D61" s="264"/>
      <c r="E61" s="270"/>
      <c r="F61" s="379"/>
    </row>
    <row r="62" spans="2:6" x14ac:dyDescent="0.2">
      <c r="B62" s="385"/>
      <c r="C62" s="13" t="s">
        <v>1149</v>
      </c>
      <c r="D62" s="264"/>
      <c r="E62" s="270"/>
      <c r="F62" s="379"/>
    </row>
    <row r="63" spans="2:6" x14ac:dyDescent="0.2">
      <c r="B63" s="385"/>
      <c r="C63" s="13" t="s">
        <v>1150</v>
      </c>
      <c r="D63" s="264"/>
      <c r="E63" s="270"/>
      <c r="F63" s="379"/>
    </row>
    <row r="64" spans="2:6" x14ac:dyDescent="0.2">
      <c r="B64" s="385"/>
      <c r="C64" s="13" t="s">
        <v>1151</v>
      </c>
      <c r="D64" s="264"/>
      <c r="E64" s="270"/>
      <c r="F64" s="379"/>
    </row>
    <row r="65" spans="2:6" x14ac:dyDescent="0.2">
      <c r="B65" s="202" t="s">
        <v>225</v>
      </c>
      <c r="C65" s="206"/>
      <c r="D65" s="263"/>
      <c r="E65" s="265"/>
      <c r="F65" s="267"/>
    </row>
    <row r="66" spans="2:6" x14ac:dyDescent="0.2">
      <c r="B66" s="329">
        <v>5.1100000000000003</v>
      </c>
      <c r="C66" s="13" t="s">
        <v>1147</v>
      </c>
      <c r="D66" s="264"/>
      <c r="E66" s="270"/>
      <c r="F66" s="379"/>
    </row>
    <row r="67" spans="2:6" x14ac:dyDescent="0.2">
      <c r="B67" s="385"/>
      <c r="C67" s="13" t="s">
        <v>1148</v>
      </c>
      <c r="D67" s="264"/>
      <c r="E67" s="270"/>
      <c r="F67" s="379"/>
    </row>
    <row r="68" spans="2:6" x14ac:dyDescent="0.2">
      <c r="B68" s="385"/>
      <c r="C68" s="13" t="s">
        <v>1149</v>
      </c>
      <c r="D68" s="264"/>
      <c r="E68" s="270"/>
      <c r="F68" s="379"/>
    </row>
    <row r="69" spans="2:6" x14ac:dyDescent="0.2">
      <c r="B69" s="385"/>
      <c r="C69" s="13" t="s">
        <v>1150</v>
      </c>
      <c r="D69" s="264"/>
      <c r="E69" s="270"/>
      <c r="F69" s="379"/>
    </row>
    <row r="70" spans="2:6" x14ac:dyDescent="0.2">
      <c r="B70" s="385"/>
      <c r="C70" s="13" t="s">
        <v>1151</v>
      </c>
      <c r="D70" s="264"/>
      <c r="E70" s="270"/>
      <c r="F70" s="379"/>
    </row>
    <row r="71" spans="2:6" x14ac:dyDescent="0.2">
      <c r="B71" s="202" t="s">
        <v>214</v>
      </c>
      <c r="C71" s="206"/>
      <c r="D71" s="263"/>
      <c r="E71" s="265"/>
      <c r="F71" s="267"/>
    </row>
    <row r="72" spans="2:6" x14ac:dyDescent="0.2">
      <c r="B72" s="329">
        <v>5.12</v>
      </c>
      <c r="C72" s="13" t="s">
        <v>1147</v>
      </c>
      <c r="D72" s="264"/>
      <c r="E72" s="270"/>
      <c r="F72" s="379"/>
    </row>
    <row r="73" spans="2:6" x14ac:dyDescent="0.2">
      <c r="B73" s="385"/>
      <c r="C73" s="13" t="s">
        <v>1148</v>
      </c>
      <c r="D73" s="264"/>
      <c r="E73" s="270"/>
      <c r="F73" s="379"/>
    </row>
    <row r="74" spans="2:6" x14ac:dyDescent="0.2">
      <c r="B74" s="385"/>
      <c r="C74" s="13" t="s">
        <v>1149</v>
      </c>
      <c r="D74" s="264"/>
      <c r="E74" s="270"/>
      <c r="F74" s="379"/>
    </row>
    <row r="75" spans="2:6" x14ac:dyDescent="0.2">
      <c r="B75" s="385"/>
      <c r="C75" s="13" t="s">
        <v>1150</v>
      </c>
      <c r="D75" s="264"/>
      <c r="E75" s="270"/>
      <c r="F75" s="379"/>
    </row>
    <row r="76" spans="2:6" x14ac:dyDescent="0.2">
      <c r="B76" s="385"/>
      <c r="C76" s="13" t="s">
        <v>1151</v>
      </c>
      <c r="D76" s="264"/>
      <c r="E76" s="270"/>
      <c r="F76" s="379"/>
    </row>
    <row r="77" spans="2:6" x14ac:dyDescent="0.2">
      <c r="B77" s="329">
        <v>5.13</v>
      </c>
      <c r="C77" s="13" t="s">
        <v>1147</v>
      </c>
      <c r="D77" s="264"/>
      <c r="E77" s="270"/>
      <c r="F77" s="379"/>
    </row>
    <row r="78" spans="2:6" x14ac:dyDescent="0.2">
      <c r="B78" s="385"/>
      <c r="C78" s="13" t="s">
        <v>1148</v>
      </c>
      <c r="D78" s="264"/>
      <c r="E78" s="270"/>
      <c r="F78" s="379"/>
    </row>
    <row r="79" spans="2:6" x14ac:dyDescent="0.2">
      <c r="B79" s="385"/>
      <c r="C79" s="13" t="s">
        <v>1149</v>
      </c>
      <c r="D79" s="264"/>
      <c r="E79" s="270"/>
      <c r="F79" s="379"/>
    </row>
    <row r="80" spans="2:6" x14ac:dyDescent="0.2">
      <c r="B80" s="385"/>
      <c r="C80" s="13" t="s">
        <v>1150</v>
      </c>
      <c r="D80" s="264"/>
      <c r="E80" s="270"/>
      <c r="F80" s="379"/>
    </row>
    <row r="81" spans="2:6" x14ac:dyDescent="0.2">
      <c r="B81" s="385"/>
      <c r="C81" s="13" t="s">
        <v>1151</v>
      </c>
      <c r="D81" s="264"/>
      <c r="E81" s="270"/>
      <c r="F81" s="379"/>
    </row>
    <row r="82" spans="2:6" x14ac:dyDescent="0.2">
      <c r="B82" s="205" t="s">
        <v>232</v>
      </c>
      <c r="C82" s="146"/>
      <c r="D82" s="277"/>
      <c r="E82" s="279"/>
      <c r="F82" s="278"/>
    </row>
    <row r="83" spans="2:6" x14ac:dyDescent="0.2">
      <c r="B83" s="202" t="s">
        <v>233</v>
      </c>
      <c r="C83" s="206"/>
      <c r="D83" s="263"/>
      <c r="E83" s="265"/>
      <c r="F83" s="267"/>
    </row>
    <row r="84" spans="2:6" x14ac:dyDescent="0.2">
      <c r="B84" s="329">
        <v>5.14</v>
      </c>
      <c r="C84" s="13" t="s">
        <v>1147</v>
      </c>
      <c r="D84" s="264"/>
      <c r="E84" s="270"/>
      <c r="F84" s="379"/>
    </row>
    <row r="85" spans="2:6" x14ac:dyDescent="0.2">
      <c r="B85" s="385"/>
      <c r="C85" s="13" t="s">
        <v>1148</v>
      </c>
      <c r="D85" s="264"/>
      <c r="E85" s="270"/>
      <c r="F85" s="379"/>
    </row>
    <row r="86" spans="2:6" x14ac:dyDescent="0.2">
      <c r="B86" s="385"/>
      <c r="C86" s="13" t="s">
        <v>1149</v>
      </c>
      <c r="D86" s="264"/>
      <c r="E86" s="270"/>
      <c r="F86" s="379"/>
    </row>
    <row r="87" spans="2:6" x14ac:dyDescent="0.2">
      <c r="B87" s="385"/>
      <c r="C87" s="13" t="s">
        <v>1150</v>
      </c>
      <c r="D87" s="264"/>
      <c r="E87" s="270"/>
      <c r="F87" s="379"/>
    </row>
    <row r="88" spans="2:6" x14ac:dyDescent="0.2">
      <c r="B88" s="385"/>
      <c r="C88" s="13" t="s">
        <v>1151</v>
      </c>
      <c r="D88" s="264"/>
      <c r="E88" s="270"/>
      <c r="F88" s="379"/>
    </row>
    <row r="89" spans="2:6" x14ac:dyDescent="0.2">
      <c r="B89" s="202" t="s">
        <v>236</v>
      </c>
      <c r="C89" s="206"/>
      <c r="D89" s="263"/>
      <c r="E89" s="265"/>
      <c r="F89" s="267"/>
    </row>
    <row r="90" spans="2:6" x14ac:dyDescent="0.2">
      <c r="B90" s="329">
        <v>5.15</v>
      </c>
      <c r="C90" s="13" t="s">
        <v>1147</v>
      </c>
      <c r="D90" s="264"/>
      <c r="E90" s="270"/>
      <c r="F90" s="379"/>
    </row>
    <row r="91" spans="2:6" x14ac:dyDescent="0.2">
      <c r="B91" s="385"/>
      <c r="C91" s="13" t="s">
        <v>1148</v>
      </c>
      <c r="D91" s="264"/>
      <c r="E91" s="270"/>
      <c r="F91" s="379"/>
    </row>
    <row r="92" spans="2:6" x14ac:dyDescent="0.2">
      <c r="B92" s="385"/>
      <c r="C92" s="13" t="s">
        <v>1149</v>
      </c>
      <c r="D92" s="264"/>
      <c r="E92" s="270"/>
      <c r="F92" s="379"/>
    </row>
    <row r="93" spans="2:6" x14ac:dyDescent="0.2">
      <c r="B93" s="385"/>
      <c r="C93" s="13" t="s">
        <v>1150</v>
      </c>
      <c r="D93" s="264"/>
      <c r="E93" s="270"/>
      <c r="F93" s="379"/>
    </row>
    <row r="94" spans="2:6" x14ac:dyDescent="0.2">
      <c r="B94" s="385"/>
      <c r="C94" s="13" t="s">
        <v>1151</v>
      </c>
      <c r="D94" s="264"/>
      <c r="E94" s="270"/>
      <c r="F94" s="379"/>
    </row>
    <row r="95" spans="2:6" x14ac:dyDescent="0.2">
      <c r="B95" s="329">
        <v>5.16</v>
      </c>
      <c r="C95" s="13" t="s">
        <v>1147</v>
      </c>
      <c r="D95" s="264"/>
      <c r="E95" s="270"/>
      <c r="F95" s="379"/>
    </row>
    <row r="96" spans="2:6" x14ac:dyDescent="0.2">
      <c r="B96" s="385"/>
      <c r="C96" s="13" t="s">
        <v>1148</v>
      </c>
      <c r="D96" s="264"/>
      <c r="E96" s="270"/>
      <c r="F96" s="379"/>
    </row>
    <row r="97" spans="2:6" x14ac:dyDescent="0.2">
      <c r="B97" s="385"/>
      <c r="C97" s="13" t="s">
        <v>1149</v>
      </c>
      <c r="D97" s="264"/>
      <c r="E97" s="270"/>
      <c r="F97" s="379"/>
    </row>
    <row r="98" spans="2:6" x14ac:dyDescent="0.2">
      <c r="B98" s="385"/>
      <c r="C98" s="13" t="s">
        <v>1150</v>
      </c>
      <c r="D98" s="264"/>
      <c r="E98" s="270"/>
      <c r="F98" s="379"/>
    </row>
    <row r="99" spans="2:6" x14ac:dyDescent="0.2">
      <c r="B99" s="385"/>
      <c r="C99" s="13" t="s">
        <v>1151</v>
      </c>
      <c r="D99" s="264"/>
      <c r="E99" s="270"/>
      <c r="F99" s="379"/>
    </row>
    <row r="100" spans="2:6" x14ac:dyDescent="0.2">
      <c r="B100" s="329">
        <v>5.17</v>
      </c>
      <c r="C100" s="13" t="s">
        <v>1147</v>
      </c>
      <c r="D100" s="264"/>
      <c r="E100" s="270"/>
      <c r="F100" s="379"/>
    </row>
    <row r="101" spans="2:6" x14ac:dyDescent="0.2">
      <c r="B101" s="385"/>
      <c r="C101" s="13" t="s">
        <v>1148</v>
      </c>
      <c r="D101" s="264"/>
      <c r="E101" s="270"/>
      <c r="F101" s="379"/>
    </row>
    <row r="102" spans="2:6" x14ac:dyDescent="0.2">
      <c r="B102" s="385"/>
      <c r="C102" s="13" t="s">
        <v>1149</v>
      </c>
      <c r="D102" s="264"/>
      <c r="E102" s="270"/>
      <c r="F102" s="379"/>
    </row>
    <row r="103" spans="2:6" x14ac:dyDescent="0.2">
      <c r="B103" s="385"/>
      <c r="C103" s="13" t="s">
        <v>1150</v>
      </c>
      <c r="D103" s="264"/>
      <c r="E103" s="270"/>
      <c r="F103" s="379"/>
    </row>
    <row r="104" spans="2:6" x14ac:dyDescent="0.2">
      <c r="B104" s="385"/>
      <c r="C104" s="13" t="s">
        <v>1151</v>
      </c>
      <c r="D104" s="264"/>
      <c r="E104" s="270"/>
      <c r="F104" s="379"/>
    </row>
    <row r="105" spans="2:6" x14ac:dyDescent="0.2">
      <c r="B105" s="329">
        <v>5.18</v>
      </c>
      <c r="C105" s="13" t="s">
        <v>1147</v>
      </c>
      <c r="D105" s="264"/>
      <c r="E105" s="270"/>
      <c r="F105" s="379"/>
    </row>
    <row r="106" spans="2:6" x14ac:dyDescent="0.2">
      <c r="B106" s="385"/>
      <c r="C106" s="13" t="s">
        <v>1148</v>
      </c>
      <c r="D106" s="264"/>
      <c r="E106" s="270"/>
      <c r="F106" s="379"/>
    </row>
    <row r="107" spans="2:6" x14ac:dyDescent="0.2">
      <c r="B107" s="385"/>
      <c r="C107" s="13" t="s">
        <v>1149</v>
      </c>
      <c r="D107" s="264"/>
      <c r="E107" s="270"/>
      <c r="F107" s="379"/>
    </row>
    <row r="108" spans="2:6" x14ac:dyDescent="0.2">
      <c r="B108" s="385"/>
      <c r="C108" s="13" t="s">
        <v>1150</v>
      </c>
      <c r="D108" s="264"/>
      <c r="E108" s="270"/>
      <c r="F108" s="379"/>
    </row>
    <row r="109" spans="2:6" x14ac:dyDescent="0.2">
      <c r="B109" s="385"/>
      <c r="C109" s="13" t="s">
        <v>1151</v>
      </c>
      <c r="D109" s="264"/>
      <c r="E109" s="270"/>
      <c r="F109" s="379"/>
    </row>
    <row r="110" spans="2:6" x14ac:dyDescent="0.2">
      <c r="B110" s="329">
        <v>5.19</v>
      </c>
      <c r="C110" s="13" t="s">
        <v>1147</v>
      </c>
      <c r="D110" s="264"/>
      <c r="E110" s="270"/>
      <c r="F110" s="379"/>
    </row>
    <row r="111" spans="2:6" x14ac:dyDescent="0.2">
      <c r="B111" s="385"/>
      <c r="C111" s="13" t="s">
        <v>1148</v>
      </c>
      <c r="D111" s="264"/>
      <c r="E111" s="270"/>
      <c r="F111" s="379"/>
    </row>
    <row r="112" spans="2:6" x14ac:dyDescent="0.2">
      <c r="B112" s="385"/>
      <c r="C112" s="13" t="s">
        <v>1149</v>
      </c>
      <c r="D112" s="264"/>
      <c r="E112" s="270"/>
      <c r="F112" s="379"/>
    </row>
    <row r="113" spans="2:6" x14ac:dyDescent="0.2">
      <c r="B113" s="385"/>
      <c r="C113" s="13" t="s">
        <v>1150</v>
      </c>
      <c r="D113" s="264"/>
      <c r="E113" s="270"/>
      <c r="F113" s="379"/>
    </row>
    <row r="114" spans="2:6" x14ac:dyDescent="0.2">
      <c r="B114" s="385"/>
      <c r="C114" s="13" t="s">
        <v>1151</v>
      </c>
      <c r="D114" s="264"/>
      <c r="E114" s="270"/>
      <c r="F114" s="379"/>
    </row>
    <row r="115" spans="2:6" x14ac:dyDescent="0.2">
      <c r="B115" s="330">
        <v>5.2</v>
      </c>
      <c r="C115" s="13" t="s">
        <v>1147</v>
      </c>
      <c r="D115" s="264"/>
      <c r="E115" s="270"/>
      <c r="F115" s="379"/>
    </row>
    <row r="116" spans="2:6" x14ac:dyDescent="0.2">
      <c r="B116" s="385"/>
      <c r="C116" s="13" t="s">
        <v>1148</v>
      </c>
      <c r="D116" s="264"/>
      <c r="E116" s="270"/>
      <c r="F116" s="379"/>
    </row>
    <row r="117" spans="2:6" x14ac:dyDescent="0.2">
      <c r="B117" s="385"/>
      <c r="C117" s="13" t="s">
        <v>1149</v>
      </c>
      <c r="D117" s="264"/>
      <c r="E117" s="270"/>
      <c r="F117" s="379"/>
    </row>
    <row r="118" spans="2:6" x14ac:dyDescent="0.2">
      <c r="B118" s="385"/>
      <c r="C118" s="13" t="s">
        <v>1150</v>
      </c>
      <c r="D118" s="264"/>
      <c r="E118" s="270"/>
      <c r="F118" s="379"/>
    </row>
    <row r="119" spans="2:6" x14ac:dyDescent="0.2">
      <c r="B119" s="385"/>
      <c r="C119" s="13" t="s">
        <v>1151</v>
      </c>
      <c r="D119" s="264"/>
      <c r="E119" s="270"/>
      <c r="F119" s="379"/>
    </row>
    <row r="120" spans="2:6" x14ac:dyDescent="0.2">
      <c r="B120" s="205" t="s">
        <v>248</v>
      </c>
      <c r="C120" s="146"/>
      <c r="D120" s="277"/>
      <c r="E120" s="279"/>
      <c r="F120" s="278"/>
    </row>
    <row r="121" spans="2:6" x14ac:dyDescent="0.2">
      <c r="B121" s="202" t="s">
        <v>249</v>
      </c>
      <c r="C121" s="206"/>
      <c r="D121" s="263"/>
      <c r="E121" s="265"/>
      <c r="F121" s="267"/>
    </row>
    <row r="122" spans="2:6" x14ac:dyDescent="0.2">
      <c r="B122" s="329">
        <v>5.21</v>
      </c>
      <c r="C122" s="13" t="s">
        <v>1147</v>
      </c>
      <c r="D122" s="264"/>
      <c r="E122" s="270"/>
      <c r="F122" s="379"/>
    </row>
    <row r="123" spans="2:6" x14ac:dyDescent="0.2">
      <c r="B123" s="385"/>
      <c r="C123" s="13" t="s">
        <v>1148</v>
      </c>
      <c r="D123" s="264"/>
      <c r="E123" s="270"/>
      <c r="F123" s="379"/>
    </row>
    <row r="124" spans="2:6" x14ac:dyDescent="0.2">
      <c r="B124" s="385"/>
      <c r="C124" s="13" t="s">
        <v>1149</v>
      </c>
      <c r="D124" s="264"/>
      <c r="E124" s="270"/>
      <c r="F124" s="379"/>
    </row>
    <row r="125" spans="2:6" x14ac:dyDescent="0.2">
      <c r="B125" s="385"/>
      <c r="C125" s="13" t="s">
        <v>1150</v>
      </c>
      <c r="D125" s="264"/>
      <c r="E125" s="270"/>
      <c r="F125" s="379"/>
    </row>
    <row r="126" spans="2:6" x14ac:dyDescent="0.2">
      <c r="B126" s="385"/>
      <c r="C126" s="13" t="s">
        <v>1151</v>
      </c>
      <c r="D126" s="264"/>
      <c r="E126" s="270"/>
      <c r="F126" s="379"/>
    </row>
    <row r="127" spans="2:6" x14ac:dyDescent="0.2">
      <c r="B127" s="329">
        <v>5.22</v>
      </c>
      <c r="C127" s="13" t="s">
        <v>1147</v>
      </c>
      <c r="D127" s="264"/>
      <c r="E127" s="270"/>
      <c r="F127" s="379"/>
    </row>
    <row r="128" spans="2:6" x14ac:dyDescent="0.2">
      <c r="B128" s="385"/>
      <c r="C128" s="13" t="s">
        <v>1148</v>
      </c>
      <c r="D128" s="264"/>
      <c r="E128" s="270"/>
      <c r="F128" s="379"/>
    </row>
    <row r="129" spans="2:6" x14ac:dyDescent="0.2">
      <c r="B129" s="385"/>
      <c r="C129" s="13" t="s">
        <v>1149</v>
      </c>
      <c r="D129" s="264"/>
      <c r="E129" s="270"/>
      <c r="F129" s="379"/>
    </row>
    <row r="130" spans="2:6" x14ac:dyDescent="0.2">
      <c r="B130" s="385"/>
      <c r="C130" s="13" t="s">
        <v>1150</v>
      </c>
      <c r="D130" s="264"/>
      <c r="E130" s="270"/>
      <c r="F130" s="379"/>
    </row>
    <row r="131" spans="2:6" x14ac:dyDescent="0.2">
      <c r="B131" s="385"/>
      <c r="C131" s="13" t="s">
        <v>1151</v>
      </c>
      <c r="D131" s="264"/>
      <c r="E131" s="270"/>
      <c r="F131" s="379"/>
    </row>
    <row r="132" spans="2:6" x14ac:dyDescent="0.2">
      <c r="B132" s="329">
        <v>5.23</v>
      </c>
      <c r="C132" s="13" t="s">
        <v>1147</v>
      </c>
      <c r="D132" s="264"/>
      <c r="E132" s="270"/>
      <c r="F132" s="379"/>
    </row>
    <row r="133" spans="2:6" x14ac:dyDescent="0.2">
      <c r="B133" s="385"/>
      <c r="C133" s="13" t="s">
        <v>1148</v>
      </c>
      <c r="D133" s="264"/>
      <c r="E133" s="270"/>
      <c r="F133" s="379"/>
    </row>
    <row r="134" spans="2:6" x14ac:dyDescent="0.2">
      <c r="B134" s="385"/>
      <c r="C134" s="13" t="s">
        <v>1149</v>
      </c>
      <c r="D134" s="264"/>
      <c r="E134" s="270"/>
      <c r="F134" s="379"/>
    </row>
    <row r="135" spans="2:6" x14ac:dyDescent="0.2">
      <c r="B135" s="385"/>
      <c r="C135" s="13" t="s">
        <v>1150</v>
      </c>
      <c r="D135" s="264"/>
      <c r="E135" s="270"/>
      <c r="F135" s="379"/>
    </row>
    <row r="136" spans="2:6" x14ac:dyDescent="0.2">
      <c r="B136" s="385"/>
      <c r="C136" s="13" t="s">
        <v>1151</v>
      </c>
      <c r="D136" s="264"/>
      <c r="E136" s="270"/>
      <c r="F136" s="379"/>
    </row>
    <row r="137" spans="2:6" x14ac:dyDescent="0.2">
      <c r="B137" s="202" t="s">
        <v>256</v>
      </c>
      <c r="C137" s="206"/>
      <c r="D137" s="263"/>
      <c r="E137" s="265"/>
      <c r="F137" s="267"/>
    </row>
    <row r="138" spans="2:6" x14ac:dyDescent="0.2">
      <c r="B138" s="329">
        <v>5.24</v>
      </c>
      <c r="C138" s="13" t="s">
        <v>1147</v>
      </c>
      <c r="D138" s="264"/>
      <c r="E138" s="270"/>
      <c r="F138" s="379"/>
    </row>
    <row r="139" spans="2:6" x14ac:dyDescent="0.2">
      <c r="B139" s="385"/>
      <c r="C139" s="13" t="s">
        <v>1148</v>
      </c>
      <c r="D139" s="264"/>
      <c r="E139" s="270"/>
      <c r="F139" s="379"/>
    </row>
    <row r="140" spans="2:6" x14ac:dyDescent="0.2">
      <c r="B140" s="385"/>
      <c r="C140" s="13" t="s">
        <v>1149</v>
      </c>
      <c r="D140" s="264"/>
      <c r="E140" s="270"/>
      <c r="F140" s="379"/>
    </row>
    <row r="141" spans="2:6" x14ac:dyDescent="0.2">
      <c r="B141" s="385"/>
      <c r="C141" s="13" t="s">
        <v>1150</v>
      </c>
      <c r="D141" s="264"/>
      <c r="E141" s="270"/>
      <c r="F141" s="379"/>
    </row>
    <row r="142" spans="2:6" x14ac:dyDescent="0.2">
      <c r="B142" s="385"/>
      <c r="C142" s="13" t="s">
        <v>1151</v>
      </c>
      <c r="D142" s="264"/>
      <c r="E142" s="270"/>
      <c r="F142" s="379"/>
    </row>
    <row r="143" spans="2:6" x14ac:dyDescent="0.2">
      <c r="B143" s="329">
        <v>5.25</v>
      </c>
      <c r="C143" s="13" t="s">
        <v>1147</v>
      </c>
      <c r="D143" s="264"/>
      <c r="E143" s="270"/>
      <c r="F143" s="379"/>
    </row>
    <row r="144" spans="2:6" x14ac:dyDescent="0.2">
      <c r="B144" s="385"/>
      <c r="C144" s="13" t="s">
        <v>1148</v>
      </c>
      <c r="D144" s="264"/>
      <c r="E144" s="270"/>
      <c r="F144" s="379"/>
    </row>
    <row r="145" spans="2:6" x14ac:dyDescent="0.2">
      <c r="B145" s="385"/>
      <c r="C145" s="13" t="s">
        <v>1149</v>
      </c>
      <c r="D145" s="264"/>
      <c r="E145" s="270"/>
      <c r="F145" s="379"/>
    </row>
    <row r="146" spans="2:6" x14ac:dyDescent="0.2">
      <c r="B146" s="385"/>
      <c r="C146" s="13" t="s">
        <v>1150</v>
      </c>
      <c r="D146" s="264"/>
      <c r="E146" s="270"/>
      <c r="F146" s="379"/>
    </row>
    <row r="147" spans="2:6" x14ac:dyDescent="0.2">
      <c r="B147" s="385"/>
      <c r="C147" s="13" t="s">
        <v>1151</v>
      </c>
      <c r="D147" s="264"/>
      <c r="E147" s="270"/>
      <c r="F147" s="379"/>
    </row>
    <row r="148" spans="2:6" x14ac:dyDescent="0.2">
      <c r="B148" s="329">
        <v>5.26</v>
      </c>
      <c r="C148" s="13" t="s">
        <v>1147</v>
      </c>
      <c r="D148" s="264"/>
      <c r="E148" s="270"/>
      <c r="F148" s="379"/>
    </row>
    <row r="149" spans="2:6" x14ac:dyDescent="0.2">
      <c r="B149" s="385"/>
      <c r="C149" s="13" t="s">
        <v>1148</v>
      </c>
      <c r="D149" s="264"/>
      <c r="E149" s="270"/>
      <c r="F149" s="379"/>
    </row>
    <row r="150" spans="2:6" x14ac:dyDescent="0.2">
      <c r="B150" s="385"/>
      <c r="C150" s="13" t="s">
        <v>1149</v>
      </c>
      <c r="D150" s="264"/>
      <c r="E150" s="270"/>
      <c r="F150" s="379"/>
    </row>
    <row r="151" spans="2:6" x14ac:dyDescent="0.2">
      <c r="B151" s="385"/>
      <c r="C151" s="13" t="s">
        <v>1150</v>
      </c>
      <c r="D151" s="264"/>
      <c r="E151" s="270"/>
      <c r="F151" s="379"/>
    </row>
    <row r="152" spans="2:6" x14ac:dyDescent="0.2">
      <c r="B152" s="385"/>
      <c r="C152" s="13" t="s">
        <v>1151</v>
      </c>
      <c r="D152" s="264"/>
      <c r="E152" s="270"/>
      <c r="F152" s="379"/>
    </row>
    <row r="153" spans="2:6" x14ac:dyDescent="0.2">
      <c r="B153" s="202" t="s">
        <v>263</v>
      </c>
      <c r="C153" s="206"/>
      <c r="D153" s="263"/>
      <c r="E153" s="265"/>
      <c r="F153" s="267"/>
    </row>
    <row r="154" spans="2:6" x14ac:dyDescent="0.2">
      <c r="B154" s="329">
        <v>5.27</v>
      </c>
      <c r="C154" s="13" t="s">
        <v>1147</v>
      </c>
      <c r="D154" s="264"/>
      <c r="E154" s="270"/>
      <c r="F154" s="379"/>
    </row>
    <row r="155" spans="2:6" x14ac:dyDescent="0.2">
      <c r="B155" s="385"/>
      <c r="C155" s="13" t="s">
        <v>1148</v>
      </c>
      <c r="D155" s="264"/>
      <c r="E155" s="270"/>
      <c r="F155" s="379"/>
    </row>
    <row r="156" spans="2:6" x14ac:dyDescent="0.2">
      <c r="B156" s="385"/>
      <c r="C156" s="13" t="s">
        <v>1149</v>
      </c>
      <c r="D156" s="264"/>
      <c r="E156" s="270"/>
      <c r="F156" s="379"/>
    </row>
    <row r="157" spans="2:6" x14ac:dyDescent="0.2">
      <c r="B157" s="385"/>
      <c r="C157" s="13" t="s">
        <v>1150</v>
      </c>
      <c r="D157" s="264"/>
      <c r="E157" s="270"/>
      <c r="F157" s="379"/>
    </row>
    <row r="158" spans="2:6" x14ac:dyDescent="0.2">
      <c r="B158" s="385"/>
      <c r="C158" s="13" t="s">
        <v>1151</v>
      </c>
      <c r="D158" s="264"/>
      <c r="E158" s="270"/>
      <c r="F158" s="379"/>
    </row>
    <row r="159" spans="2:6" x14ac:dyDescent="0.2">
      <c r="B159" s="329">
        <v>5.28</v>
      </c>
      <c r="C159" s="13" t="s">
        <v>1147</v>
      </c>
      <c r="D159" s="264"/>
      <c r="E159" s="270"/>
      <c r="F159" s="379"/>
    </row>
    <row r="160" spans="2:6" x14ac:dyDescent="0.2">
      <c r="B160" s="385"/>
      <c r="C160" s="13" t="s">
        <v>1148</v>
      </c>
      <c r="D160" s="264"/>
      <c r="E160" s="270"/>
      <c r="F160" s="379"/>
    </row>
    <row r="161" spans="2:6" x14ac:dyDescent="0.2">
      <c r="B161" s="385"/>
      <c r="C161" s="13" t="s">
        <v>1149</v>
      </c>
      <c r="D161" s="264"/>
      <c r="E161" s="270"/>
      <c r="F161" s="379"/>
    </row>
    <row r="162" spans="2:6" x14ac:dyDescent="0.2">
      <c r="B162" s="385"/>
      <c r="C162" s="13" t="s">
        <v>1150</v>
      </c>
      <c r="D162" s="264"/>
      <c r="E162" s="270"/>
      <c r="F162" s="379"/>
    </row>
    <row r="163" spans="2:6" x14ac:dyDescent="0.2">
      <c r="B163" s="385"/>
      <c r="C163" s="13" t="s">
        <v>1151</v>
      </c>
      <c r="D163" s="264"/>
      <c r="E163" s="270"/>
      <c r="F163" s="379"/>
    </row>
    <row r="164" spans="2:6" x14ac:dyDescent="0.2">
      <c r="B164" s="202" t="s">
        <v>268</v>
      </c>
      <c r="C164" s="206"/>
      <c r="D164" s="263"/>
      <c r="E164" s="265"/>
      <c r="F164" s="267"/>
    </row>
    <row r="165" spans="2:6" x14ac:dyDescent="0.2">
      <c r="B165" s="329">
        <v>5.29</v>
      </c>
      <c r="C165" s="13" t="s">
        <v>1147</v>
      </c>
      <c r="D165" s="264"/>
      <c r="E165" s="270"/>
      <c r="F165" s="379"/>
    </row>
    <row r="166" spans="2:6" x14ac:dyDescent="0.2">
      <c r="B166" s="385"/>
      <c r="C166" s="13" t="s">
        <v>1148</v>
      </c>
      <c r="D166" s="264"/>
      <c r="E166" s="270"/>
      <c r="F166" s="379"/>
    </row>
    <row r="167" spans="2:6" x14ac:dyDescent="0.2">
      <c r="B167" s="385"/>
      <c r="C167" s="13" t="s">
        <v>1149</v>
      </c>
      <c r="D167" s="264"/>
      <c r="E167" s="270"/>
      <c r="F167" s="379"/>
    </row>
    <row r="168" spans="2:6" x14ac:dyDescent="0.2">
      <c r="B168" s="385"/>
      <c r="C168" s="13" t="s">
        <v>1150</v>
      </c>
      <c r="D168" s="264"/>
      <c r="E168" s="270"/>
      <c r="F168" s="379"/>
    </row>
    <row r="169" spans="2:6" x14ac:dyDescent="0.2">
      <c r="B169" s="385"/>
      <c r="C169" s="13" t="s">
        <v>1151</v>
      </c>
      <c r="D169" s="264"/>
      <c r="E169" s="270"/>
      <c r="F169" s="379"/>
    </row>
    <row r="170" spans="2:6" x14ac:dyDescent="0.2">
      <c r="B170" s="330">
        <v>5.3</v>
      </c>
      <c r="C170" s="13" t="s">
        <v>1147</v>
      </c>
      <c r="D170" s="264"/>
      <c r="E170" s="270"/>
      <c r="F170" s="379"/>
    </row>
    <row r="171" spans="2:6" x14ac:dyDescent="0.2">
      <c r="B171" s="385"/>
      <c r="C171" s="13" t="s">
        <v>1148</v>
      </c>
      <c r="D171" s="264"/>
      <c r="E171" s="270"/>
      <c r="F171" s="379"/>
    </row>
    <row r="172" spans="2:6" x14ac:dyDescent="0.2">
      <c r="B172" s="385"/>
      <c r="C172" s="13" t="s">
        <v>1149</v>
      </c>
      <c r="D172" s="264"/>
      <c r="E172" s="270"/>
      <c r="F172" s="379"/>
    </row>
    <row r="173" spans="2:6" x14ac:dyDescent="0.2">
      <c r="B173" s="385"/>
      <c r="C173" s="13" t="s">
        <v>1150</v>
      </c>
      <c r="D173" s="264"/>
      <c r="E173" s="270"/>
      <c r="F173" s="379"/>
    </row>
    <row r="174" spans="2:6" x14ac:dyDescent="0.2">
      <c r="B174" s="385"/>
      <c r="C174" s="13" t="s">
        <v>1151</v>
      </c>
      <c r="D174" s="264"/>
      <c r="E174" s="270"/>
      <c r="F174" s="379"/>
    </row>
    <row r="175" spans="2:6" x14ac:dyDescent="0.2">
      <c r="B175" s="202" t="s">
        <v>273</v>
      </c>
      <c r="C175" s="206"/>
      <c r="D175" s="263"/>
      <c r="E175" s="265"/>
      <c r="F175" s="267"/>
    </row>
    <row r="176" spans="2:6" x14ac:dyDescent="0.2">
      <c r="B176" s="329">
        <v>5.31</v>
      </c>
      <c r="C176" s="13" t="s">
        <v>1147</v>
      </c>
      <c r="D176" s="264"/>
      <c r="E176" s="270"/>
      <c r="F176" s="379"/>
    </row>
    <row r="177" spans="2:6" x14ac:dyDescent="0.2">
      <c r="B177" s="385"/>
      <c r="C177" s="13" t="s">
        <v>1148</v>
      </c>
      <c r="D177" s="264"/>
      <c r="E177" s="270"/>
      <c r="F177" s="379"/>
    </row>
    <row r="178" spans="2:6" x14ac:dyDescent="0.2">
      <c r="B178" s="385"/>
      <c r="C178" s="13" t="s">
        <v>1149</v>
      </c>
      <c r="D178" s="264"/>
      <c r="E178" s="270"/>
      <c r="F178" s="379"/>
    </row>
    <row r="179" spans="2:6" x14ac:dyDescent="0.2">
      <c r="B179" s="385"/>
      <c r="C179" s="13" t="s">
        <v>1150</v>
      </c>
      <c r="D179" s="264"/>
      <c r="E179" s="270"/>
      <c r="F179" s="379"/>
    </row>
    <row r="180" spans="2:6" x14ac:dyDescent="0.2">
      <c r="B180" s="385"/>
      <c r="C180" s="13" t="s">
        <v>1151</v>
      </c>
      <c r="D180" s="264"/>
      <c r="E180" s="270"/>
      <c r="F180" s="379"/>
    </row>
    <row r="181" spans="2:6" x14ac:dyDescent="0.2">
      <c r="B181" s="329">
        <v>5.32</v>
      </c>
      <c r="C181" s="13" t="s">
        <v>1147</v>
      </c>
      <c r="D181" s="264"/>
      <c r="E181" s="270"/>
      <c r="F181" s="379"/>
    </row>
    <row r="182" spans="2:6" x14ac:dyDescent="0.2">
      <c r="B182" s="385"/>
      <c r="C182" s="13" t="s">
        <v>1148</v>
      </c>
      <c r="D182" s="264"/>
      <c r="E182" s="270"/>
      <c r="F182" s="379"/>
    </row>
    <row r="183" spans="2:6" x14ac:dyDescent="0.2">
      <c r="B183" s="385"/>
      <c r="C183" s="13" t="s">
        <v>1149</v>
      </c>
      <c r="D183" s="264"/>
      <c r="E183" s="270"/>
      <c r="F183" s="379"/>
    </row>
    <row r="184" spans="2:6" x14ac:dyDescent="0.2">
      <c r="B184" s="385"/>
      <c r="C184" s="13" t="s">
        <v>1150</v>
      </c>
      <c r="D184" s="264"/>
      <c r="E184" s="270"/>
      <c r="F184" s="379"/>
    </row>
    <row r="185" spans="2:6" x14ac:dyDescent="0.2">
      <c r="B185" s="385"/>
      <c r="C185" s="13" t="s">
        <v>1151</v>
      </c>
      <c r="D185" s="264"/>
      <c r="E185" s="270"/>
      <c r="F185" s="379"/>
    </row>
    <row r="186" spans="2:6" x14ac:dyDescent="0.2">
      <c r="B186" s="202" t="s">
        <v>278</v>
      </c>
      <c r="C186" s="206"/>
      <c r="D186" s="263"/>
      <c r="E186" s="265"/>
      <c r="F186" s="267"/>
    </row>
    <row r="187" spans="2:6" x14ac:dyDescent="0.2">
      <c r="B187" s="329">
        <v>5.33</v>
      </c>
      <c r="C187" s="13" t="s">
        <v>1147</v>
      </c>
      <c r="D187" s="264"/>
      <c r="E187" s="270"/>
      <c r="F187" s="379"/>
    </row>
    <row r="188" spans="2:6" x14ac:dyDescent="0.2">
      <c r="B188" s="385"/>
      <c r="C188" s="13" t="s">
        <v>1148</v>
      </c>
      <c r="D188" s="264"/>
      <c r="E188" s="270"/>
      <c r="F188" s="379"/>
    </row>
    <row r="189" spans="2:6" x14ac:dyDescent="0.2">
      <c r="B189" s="385"/>
      <c r="C189" s="13" t="s">
        <v>1149</v>
      </c>
      <c r="D189" s="264"/>
      <c r="E189" s="270"/>
      <c r="F189" s="379"/>
    </row>
    <row r="190" spans="2:6" x14ac:dyDescent="0.2">
      <c r="B190" s="385"/>
      <c r="C190" s="13" t="s">
        <v>1150</v>
      </c>
      <c r="D190" s="264"/>
      <c r="E190" s="270"/>
      <c r="F190" s="379"/>
    </row>
    <row r="191" spans="2:6" x14ac:dyDescent="0.2">
      <c r="B191" s="385"/>
      <c r="C191" s="13" t="s">
        <v>1151</v>
      </c>
      <c r="D191" s="264"/>
      <c r="E191" s="270"/>
      <c r="F191" s="379"/>
    </row>
    <row r="192" spans="2:6" x14ac:dyDescent="0.2">
      <c r="B192" s="329">
        <v>5.34</v>
      </c>
      <c r="C192" s="13" t="s">
        <v>1147</v>
      </c>
      <c r="D192" s="264"/>
      <c r="E192" s="270"/>
      <c r="F192" s="379"/>
    </row>
    <row r="193" spans="2:6" x14ac:dyDescent="0.2">
      <c r="B193" s="385"/>
      <c r="C193" s="13" t="s">
        <v>1148</v>
      </c>
      <c r="D193" s="264"/>
      <c r="E193" s="270"/>
      <c r="F193" s="379"/>
    </row>
    <row r="194" spans="2:6" x14ac:dyDescent="0.2">
      <c r="B194" s="385"/>
      <c r="C194" s="13" t="s">
        <v>1149</v>
      </c>
      <c r="D194" s="264"/>
      <c r="E194" s="270"/>
      <c r="F194" s="379"/>
    </row>
    <row r="195" spans="2:6" x14ac:dyDescent="0.2">
      <c r="B195" s="385"/>
      <c r="C195" s="13" t="s">
        <v>1150</v>
      </c>
      <c r="D195" s="264"/>
      <c r="E195" s="270"/>
      <c r="F195" s="379"/>
    </row>
    <row r="196" spans="2:6" x14ac:dyDescent="0.2">
      <c r="B196" s="385"/>
      <c r="C196" s="13" t="s">
        <v>1151</v>
      </c>
      <c r="D196" s="264"/>
      <c r="E196" s="270"/>
      <c r="F196" s="379"/>
    </row>
    <row r="197" spans="2:6" x14ac:dyDescent="0.2">
      <c r="B197" s="202" t="s">
        <v>283</v>
      </c>
      <c r="C197" s="206"/>
      <c r="D197" s="263"/>
      <c r="E197" s="265"/>
      <c r="F197" s="267"/>
    </row>
    <row r="198" spans="2:6" x14ac:dyDescent="0.2">
      <c r="B198" s="329">
        <v>5.35</v>
      </c>
      <c r="C198" s="13" t="s">
        <v>1147</v>
      </c>
      <c r="D198" s="264"/>
      <c r="E198" s="270"/>
      <c r="F198" s="379"/>
    </row>
    <row r="199" spans="2:6" x14ac:dyDescent="0.2">
      <c r="B199" s="385"/>
      <c r="C199" s="13" t="s">
        <v>1148</v>
      </c>
      <c r="D199" s="264"/>
      <c r="E199" s="270"/>
      <c r="F199" s="379"/>
    </row>
    <row r="200" spans="2:6" x14ac:dyDescent="0.2">
      <c r="B200" s="385"/>
      <c r="C200" s="13" t="s">
        <v>1149</v>
      </c>
      <c r="D200" s="264"/>
      <c r="E200" s="270"/>
      <c r="F200" s="379"/>
    </row>
    <row r="201" spans="2:6" x14ac:dyDescent="0.2">
      <c r="B201" s="385"/>
      <c r="C201" s="13" t="s">
        <v>1150</v>
      </c>
      <c r="D201" s="264"/>
      <c r="E201" s="270"/>
      <c r="F201" s="379"/>
    </row>
    <row r="202" spans="2:6" x14ac:dyDescent="0.2">
      <c r="B202" s="385"/>
      <c r="C202" s="13" t="s">
        <v>1151</v>
      </c>
      <c r="D202" s="264"/>
      <c r="E202" s="270"/>
      <c r="F202" s="379"/>
    </row>
    <row r="203" spans="2:6" x14ac:dyDescent="0.2">
      <c r="B203" s="202" t="s">
        <v>286</v>
      </c>
      <c r="C203" s="206"/>
      <c r="D203" s="263"/>
      <c r="E203" s="265"/>
      <c r="F203" s="267"/>
    </row>
    <row r="204" spans="2:6" x14ac:dyDescent="0.2">
      <c r="B204" s="329">
        <v>5.36</v>
      </c>
      <c r="C204" s="13" t="s">
        <v>1147</v>
      </c>
      <c r="D204" s="264"/>
      <c r="E204" s="270"/>
      <c r="F204" s="379"/>
    </row>
    <row r="205" spans="2:6" x14ac:dyDescent="0.2">
      <c r="B205" s="385"/>
      <c r="C205" s="13" t="s">
        <v>1148</v>
      </c>
      <c r="D205" s="264"/>
      <c r="E205" s="270"/>
      <c r="F205" s="379"/>
    </row>
    <row r="206" spans="2:6" x14ac:dyDescent="0.2">
      <c r="B206" s="385"/>
      <c r="C206" s="13" t="s">
        <v>1149</v>
      </c>
      <c r="D206" s="264"/>
      <c r="E206" s="270"/>
      <c r="F206" s="379"/>
    </row>
    <row r="207" spans="2:6" x14ac:dyDescent="0.2">
      <c r="B207" s="385"/>
      <c r="C207" s="13" t="s">
        <v>1150</v>
      </c>
      <c r="D207" s="264"/>
      <c r="E207" s="270"/>
      <c r="F207" s="379"/>
    </row>
    <row r="208" spans="2:6" x14ac:dyDescent="0.2">
      <c r="B208" s="385"/>
      <c r="C208" s="13" t="s">
        <v>1151</v>
      </c>
      <c r="D208" s="264"/>
      <c r="E208" s="270"/>
      <c r="F208" s="379"/>
    </row>
  </sheetData>
  <autoFilter ref="B5:F208"/>
  <dataValidations count="2">
    <dataValidation type="list" allowBlank="1" showInputMessage="1" showErrorMessage="1" sqref="F8:F12 F14:F18 F20:F24 F26:F30 F32:F41 F44:F58 F60:F64 F66:F70 F72:F81 F84:F88 F90:F119 F122:F136 F138:F152 F154:F163 F165:F174 F176:F185 F187:F196 F198:F202 F204:F208">
      <formula1>$AA$1:$AC$1</formula1>
    </dataValidation>
    <dataValidation type="date" allowBlank="1" showInputMessage="1" showErrorMessage="1" prompt="Enter a date value (for example, 19/10/2020)" sqref="E8:E208">
      <formula1>StartDate</formula1>
      <formula2>EndDate</formula2>
    </dataValidation>
  </dataValidations>
  <hyperlinks>
    <hyperlink ref="B8" location="CompCare!A5.01" display="CompCare!A5.01"/>
    <hyperlink ref="B14" location="CompCare!A5.02" display="CompCare!A5.02"/>
    <hyperlink ref="B20" location="CompCare!A5.03" display="CompCare!A5.03"/>
    <hyperlink ref="B26" location="CompCare!A5.04" display="CompCare!A5.04"/>
    <hyperlink ref="B32" location="CompCare!A5.05" display="CompCare!A5.05"/>
    <hyperlink ref="B37" location="CompCare!A5.06" display="CompCare!A5.06"/>
    <hyperlink ref="B44" location="CompCare!A5.07" display="CompCare!A5.07"/>
    <hyperlink ref="B49" location="CompCare!A5.08" display="CompCare!A5.08"/>
    <hyperlink ref="B54" location="CompCare!A5.09" display="CompCare!A5.09"/>
    <hyperlink ref="B60" location="CompCare!A5.10" display="CompCare!A5.10"/>
    <hyperlink ref="B66" location="CompCare!A5.11" display="CompCare!A5.11"/>
    <hyperlink ref="B72" location="CompCare!A5.12" display="CompCare!A5.12"/>
    <hyperlink ref="B77" location="CompCare!A5.13" display="CompCare!A5.13"/>
    <hyperlink ref="B84" location="CompCare!A5.14" display="CompCare!A5.14"/>
    <hyperlink ref="B90" location="CompCare!A5.15" display="CompCare!A5.15"/>
    <hyperlink ref="B95" location="CompCare!A5.16" display="CompCare!A5.16"/>
    <hyperlink ref="B100" location="CompCare!A5.17" display="CompCare!A5.17"/>
    <hyperlink ref="B105" location="CompCare!A5.18" display="CompCare!A5.18"/>
    <hyperlink ref="B110" location="CompCare!A5.19" display="CompCare!A5.19"/>
    <hyperlink ref="B115" location="CompCare!A5.20" display="CompCare!A5.20"/>
    <hyperlink ref="B122" location="CompCare!A5.21" display="CompCare!A5.21"/>
    <hyperlink ref="B127" location="CompCare!A5.22" display="CompCare!A5.22"/>
    <hyperlink ref="B132" location="CompCare!A5.23" display="CompCare!A5.23"/>
    <hyperlink ref="B138" location="CompCare!A5.24" display="CompCare!A5.24"/>
    <hyperlink ref="B143" location="CompCare!A5.25" display="CompCare!A5.25"/>
    <hyperlink ref="B148" location="CompCare!A5.26" display="CompCare!A5.26"/>
    <hyperlink ref="B154" location="CompCare!A5.27" display="CompCare!A5.27"/>
    <hyperlink ref="B159" location="CompCare!A5.28" display="CompCare!A5.28"/>
    <hyperlink ref="B165" location="CompCare!A5.29" display="CompCare!A5.29"/>
    <hyperlink ref="B170" location="CompCare!A5.30" display="CompCare!A5.30"/>
    <hyperlink ref="B176" location="CompCare!A5.31" display="CompCare!A5.31"/>
    <hyperlink ref="B181" location="CompCare!A5.32" display="CompCare!A5.32"/>
    <hyperlink ref="B187" location="CompCare!A5.33" display="CompCare!A5.33"/>
    <hyperlink ref="B192" location="CompCare!A5.34" display="CompCare!A5.34"/>
    <hyperlink ref="B198" location="CompCare!A5.35" display="CompCare!A5.35"/>
    <hyperlink ref="B204" location="CompCare!A5.36" display="CompCare!A5.36"/>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777"/>
  </sheetPr>
  <dimension ref="A1:AE27"/>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1372</v>
      </c>
      <c r="B1" s="1"/>
      <c r="C1" s="1"/>
      <c r="D1" s="1"/>
      <c r="E1" s="1"/>
      <c r="F1" s="1"/>
      <c r="G1" s="1"/>
      <c r="H1" s="1"/>
      <c r="I1" s="1"/>
      <c r="J1" s="1"/>
      <c r="K1" s="1"/>
      <c r="AA1" t="s">
        <v>380</v>
      </c>
      <c r="AB1" t="s">
        <v>1324</v>
      </c>
      <c r="AC1" t="s">
        <v>1293</v>
      </c>
      <c r="AD1" t="s">
        <v>1292</v>
      </c>
      <c r="AE1" t="s">
        <v>382</v>
      </c>
    </row>
    <row r="2" spans="1:31" ht="39.950000000000003" customHeight="1" x14ac:dyDescent="0.2">
      <c r="A2" s="1"/>
      <c r="B2" s="4" t="s">
        <v>289</v>
      </c>
      <c r="C2" s="1"/>
      <c r="D2" s="1"/>
      <c r="E2" s="1"/>
      <c r="F2" s="1"/>
      <c r="G2" s="1"/>
      <c r="H2" s="1"/>
      <c r="I2" s="1"/>
      <c r="J2" s="1"/>
      <c r="K2" s="1"/>
      <c r="AA2" t="s">
        <v>383</v>
      </c>
      <c r="AB2" t="s">
        <v>384</v>
      </c>
      <c r="AC2" t="s">
        <v>385</v>
      </c>
    </row>
    <row r="3" spans="1:31" ht="25.5" x14ac:dyDescent="0.2">
      <c r="A3" s="362" t="s">
        <v>1</v>
      </c>
      <c r="B3" s="115" t="s">
        <v>2</v>
      </c>
      <c r="C3" s="115" t="s">
        <v>3</v>
      </c>
      <c r="D3" s="115" t="s">
        <v>4</v>
      </c>
      <c r="E3" s="115" t="s">
        <v>5</v>
      </c>
      <c r="F3" s="115" t="s">
        <v>6</v>
      </c>
      <c r="G3" s="115" t="s">
        <v>1294</v>
      </c>
      <c r="H3" s="115" t="s">
        <v>7</v>
      </c>
      <c r="I3" s="115" t="s">
        <v>8</v>
      </c>
      <c r="J3" s="115" t="s">
        <v>9</v>
      </c>
      <c r="K3" s="115" t="s">
        <v>10</v>
      </c>
      <c r="L3" s="311" t="s">
        <v>1185</v>
      </c>
    </row>
    <row r="4" spans="1:31" x14ac:dyDescent="0.2">
      <c r="A4" s="179" t="s">
        <v>290</v>
      </c>
      <c r="B4" s="180"/>
      <c r="C4" s="180"/>
      <c r="D4" s="180"/>
      <c r="E4" s="181"/>
      <c r="F4" s="181"/>
      <c r="G4" s="182"/>
      <c r="H4" s="180"/>
      <c r="I4" s="181"/>
      <c r="J4" s="238"/>
      <c r="K4" s="183"/>
      <c r="L4" s="181"/>
    </row>
    <row r="5" spans="1:31" x14ac:dyDescent="0.2">
      <c r="A5" s="156" t="s">
        <v>134</v>
      </c>
      <c r="B5" s="157"/>
      <c r="C5" s="157"/>
      <c r="D5" s="157"/>
      <c r="E5" s="158"/>
      <c r="F5" s="158"/>
      <c r="G5" s="158"/>
      <c r="H5" s="157"/>
      <c r="I5" s="158"/>
      <c r="J5" s="228"/>
      <c r="K5" s="235"/>
      <c r="L5" s="158"/>
    </row>
    <row r="6" spans="1:31" ht="293.25" x14ac:dyDescent="0.2">
      <c r="A6" s="56">
        <v>6.01</v>
      </c>
      <c r="B6" s="42" t="s">
        <v>291</v>
      </c>
      <c r="C6" s="42" t="s">
        <v>1072</v>
      </c>
      <c r="D6" s="42" t="s">
        <v>1073</v>
      </c>
      <c r="E6" s="323" t="s">
        <v>292</v>
      </c>
      <c r="F6" s="44"/>
      <c r="G6" s="54" t="str">
        <f>IF(R6.01=$AA$1,100%,IF(R6.01=$AB$1,80%,IF(R6.01=$AC$1,50%,IF(R6.01=$AD$1,20%,""))))</f>
        <v/>
      </c>
      <c r="H6" s="42"/>
      <c r="I6" s="43"/>
      <c r="J6" s="229"/>
      <c r="K6" s="53"/>
      <c r="L6" s="323" t="s">
        <v>1258</v>
      </c>
    </row>
    <row r="7" spans="1:31" x14ac:dyDescent="0.2">
      <c r="A7" s="156" t="s">
        <v>100</v>
      </c>
      <c r="B7" s="157"/>
      <c r="C7" s="157"/>
      <c r="D7" s="157"/>
      <c r="E7" s="158"/>
      <c r="F7" s="158"/>
      <c r="G7" s="158"/>
      <c r="H7" s="157"/>
      <c r="I7" s="158"/>
      <c r="J7" s="228"/>
      <c r="K7" s="235"/>
      <c r="L7" s="158"/>
    </row>
    <row r="8" spans="1:31" ht="293.25" x14ac:dyDescent="0.2">
      <c r="A8" s="56">
        <v>6.02</v>
      </c>
      <c r="B8" s="42" t="s">
        <v>293</v>
      </c>
      <c r="C8" s="42" t="s">
        <v>1074</v>
      </c>
      <c r="D8" s="42" t="s">
        <v>1075</v>
      </c>
      <c r="E8" s="323" t="s">
        <v>294</v>
      </c>
      <c r="F8" s="44"/>
      <c r="G8" s="54" t="str">
        <f>IF(R6.02=$AA$1,100%,IF(R6.02=$AB$1,80%,IF(R6.02=$AC$1,50%,IF(R6.02=$AD$1,20%,""))))</f>
        <v/>
      </c>
      <c r="H8" s="42"/>
      <c r="I8" s="43"/>
      <c r="J8" s="229"/>
      <c r="K8" s="53"/>
      <c r="L8" s="323" t="s">
        <v>1259</v>
      </c>
    </row>
    <row r="9" spans="1:31" x14ac:dyDescent="0.2">
      <c r="A9" s="156" t="s">
        <v>136</v>
      </c>
      <c r="B9" s="157"/>
      <c r="C9" s="157"/>
      <c r="D9" s="157"/>
      <c r="E9" s="158"/>
      <c r="F9" s="158"/>
      <c r="G9" s="158"/>
      <c r="H9" s="157"/>
      <c r="I9" s="158"/>
      <c r="J9" s="228"/>
      <c r="K9" s="235"/>
      <c r="L9" s="158"/>
    </row>
    <row r="10" spans="1:31" ht="280.5" x14ac:dyDescent="0.2">
      <c r="A10" s="56">
        <v>6.03</v>
      </c>
      <c r="B10" s="42" t="s">
        <v>295</v>
      </c>
      <c r="C10" s="42" t="s">
        <v>1076</v>
      </c>
      <c r="D10" s="42" t="s">
        <v>1077</v>
      </c>
      <c r="E10" s="323" t="s">
        <v>296</v>
      </c>
      <c r="F10" s="44"/>
      <c r="G10" s="54" t="str">
        <f>IF(R6.03=$AA$1,100%,IF(R6.03=$AB$1,80%,IF(R6.03=$AC$1,50%,IF(R6.03=$AD$1,20%,""))))</f>
        <v/>
      </c>
      <c r="H10" s="42"/>
      <c r="I10" s="43"/>
      <c r="J10" s="229"/>
      <c r="K10" s="53"/>
      <c r="L10" s="323" t="s">
        <v>1260</v>
      </c>
    </row>
    <row r="11" spans="1:31" x14ac:dyDescent="0.2">
      <c r="A11" s="156" t="s">
        <v>297</v>
      </c>
      <c r="B11" s="157"/>
      <c r="C11" s="157"/>
      <c r="D11" s="157"/>
      <c r="E11" s="158"/>
      <c r="F11" s="158"/>
      <c r="G11" s="158"/>
      <c r="H11" s="157"/>
      <c r="I11" s="158"/>
      <c r="J11" s="228"/>
      <c r="K11" s="235"/>
      <c r="L11" s="158"/>
    </row>
    <row r="12" spans="1:31" ht="357" x14ac:dyDescent="0.2">
      <c r="A12" s="56">
        <v>6.04</v>
      </c>
      <c r="B12" s="42" t="s">
        <v>298</v>
      </c>
      <c r="C12" s="42" t="s">
        <v>1078</v>
      </c>
      <c r="D12" s="42" t="s">
        <v>1079</v>
      </c>
      <c r="E12" s="323" t="s">
        <v>299</v>
      </c>
      <c r="F12" s="44"/>
      <c r="G12" s="54" t="str">
        <f>IF(R6.04=$AA$1,100%,IF(R6.04=$AB$1,80%,IF(R6.04=$AC$1,50%,IF(R6.04=$AD$1,20%,""))))</f>
        <v/>
      </c>
      <c r="H12" s="42"/>
      <c r="I12" s="43"/>
      <c r="J12" s="229"/>
      <c r="K12" s="53"/>
      <c r="L12" s="323" t="s">
        <v>1261</v>
      </c>
    </row>
    <row r="13" spans="1:31" x14ac:dyDescent="0.2">
      <c r="A13" s="179" t="s">
        <v>300</v>
      </c>
      <c r="B13" s="180"/>
      <c r="C13" s="180"/>
      <c r="D13" s="180"/>
      <c r="E13" s="181"/>
      <c r="F13" s="181"/>
      <c r="G13" s="182"/>
      <c r="H13" s="180"/>
      <c r="I13" s="181"/>
      <c r="J13" s="238"/>
      <c r="K13" s="183"/>
      <c r="L13" s="181"/>
    </row>
    <row r="14" spans="1:31" x14ac:dyDescent="0.2">
      <c r="A14" s="156" t="s">
        <v>300</v>
      </c>
      <c r="B14" s="157"/>
      <c r="C14" s="157"/>
      <c r="D14" s="157"/>
      <c r="E14" s="158"/>
      <c r="F14" s="158"/>
      <c r="G14" s="158"/>
      <c r="H14" s="157"/>
      <c r="I14" s="158"/>
      <c r="J14" s="228"/>
      <c r="K14" s="235"/>
      <c r="L14" s="158"/>
    </row>
    <row r="15" spans="1:31" ht="216.75" x14ac:dyDescent="0.2">
      <c r="A15" s="56">
        <v>6.05</v>
      </c>
      <c r="B15" s="42" t="s">
        <v>301</v>
      </c>
      <c r="C15" s="42" t="s">
        <v>1080</v>
      </c>
      <c r="D15" s="42" t="s">
        <v>1081</v>
      </c>
      <c r="E15" s="323" t="s">
        <v>302</v>
      </c>
      <c r="F15" s="44"/>
      <c r="G15" s="54" t="str">
        <f>IF(R6.05=$AA$1,100%,IF(R6.05=$AB$1,80%,IF(R6.05=$AC$1,50%,IF(R6.05=$AD$1,20%,""))))</f>
        <v/>
      </c>
      <c r="H15" s="42"/>
      <c r="I15" s="43"/>
      <c r="J15" s="229"/>
      <c r="K15" s="53"/>
      <c r="L15" s="323" t="s">
        <v>1262</v>
      </c>
    </row>
    <row r="16" spans="1:31" ht="127.5" x14ac:dyDescent="0.2">
      <c r="A16" s="56">
        <v>6.06</v>
      </c>
      <c r="B16" s="42" t="s">
        <v>303</v>
      </c>
      <c r="C16" s="42" t="s">
        <v>1082</v>
      </c>
      <c r="D16" s="42" t="s">
        <v>1083</v>
      </c>
      <c r="E16" s="323" t="s">
        <v>304</v>
      </c>
      <c r="F16" s="44"/>
      <c r="G16" s="54" t="str">
        <f>IF(R6.06=$AA$1,100%,IF(R6.06=$AB$1,80%,IF(R6.06=$AC$1,50%,IF(R6.06=$AD$1,20%,""))))</f>
        <v/>
      </c>
      <c r="H16" s="42"/>
      <c r="I16" s="43"/>
      <c r="J16" s="229"/>
      <c r="K16" s="53"/>
      <c r="L16" s="323" t="s">
        <v>1263</v>
      </c>
    </row>
    <row r="17" spans="1:12" x14ac:dyDescent="0.2">
      <c r="A17" s="179" t="s">
        <v>305</v>
      </c>
      <c r="B17" s="180"/>
      <c r="C17" s="180"/>
      <c r="D17" s="180"/>
      <c r="E17" s="181"/>
      <c r="F17" s="181"/>
      <c r="G17" s="182"/>
      <c r="H17" s="180"/>
      <c r="I17" s="181"/>
      <c r="J17" s="238"/>
      <c r="K17" s="183"/>
      <c r="L17" s="181"/>
    </row>
    <row r="18" spans="1:12" x14ac:dyDescent="0.2">
      <c r="A18" s="156" t="s">
        <v>306</v>
      </c>
      <c r="B18" s="157"/>
      <c r="C18" s="157"/>
      <c r="D18" s="157"/>
      <c r="E18" s="158"/>
      <c r="F18" s="158"/>
      <c r="G18" s="158"/>
      <c r="H18" s="157"/>
      <c r="I18" s="158"/>
      <c r="J18" s="228"/>
      <c r="K18" s="235"/>
      <c r="L18" s="158"/>
    </row>
    <row r="19" spans="1:12" ht="127.5" x14ac:dyDescent="0.2">
      <c r="A19" s="56">
        <v>6.07</v>
      </c>
      <c r="B19" s="42" t="s">
        <v>1144</v>
      </c>
      <c r="C19" s="42" t="s">
        <v>1084</v>
      </c>
      <c r="D19" s="42" t="s">
        <v>1085</v>
      </c>
      <c r="E19" s="323" t="s">
        <v>307</v>
      </c>
      <c r="F19" s="44"/>
      <c r="G19" s="54" t="str">
        <f>IF(R6.07=$AA$1,100%,IF(R6.07=$AB$1,80%,IF(R6.07=$AC$1,50%,IF(R6.07=$AD$1,20%,""))))</f>
        <v/>
      </c>
      <c r="H19" s="42"/>
      <c r="I19" s="43"/>
      <c r="J19" s="229"/>
      <c r="K19" s="53"/>
      <c r="L19" s="323" t="s">
        <v>1264</v>
      </c>
    </row>
    <row r="20" spans="1:12" ht="318.75" x14ac:dyDescent="0.2">
      <c r="A20" s="56">
        <v>6.08</v>
      </c>
      <c r="B20" s="42" t="s">
        <v>308</v>
      </c>
      <c r="C20" s="42" t="s">
        <v>1086</v>
      </c>
      <c r="D20" s="42" t="s">
        <v>1087</v>
      </c>
      <c r="E20" s="323" t="s">
        <v>309</v>
      </c>
      <c r="F20" s="44"/>
      <c r="G20" s="54" t="str">
        <f>IF(R6.08=$AA$1,100%,IF(R6.08=$AB$1,80%,IF(R6.08=$AC$1,50%,IF(R6.08=$AD$1,20%,""))))</f>
        <v/>
      </c>
      <c r="H20" s="42"/>
      <c r="I20" s="43"/>
      <c r="J20" s="229"/>
      <c r="K20" s="53"/>
      <c r="L20" s="323" t="s">
        <v>1265</v>
      </c>
    </row>
    <row r="21" spans="1:12" x14ac:dyDescent="0.2">
      <c r="A21" s="179" t="s">
        <v>310</v>
      </c>
      <c r="B21" s="180"/>
      <c r="C21" s="180"/>
      <c r="D21" s="180"/>
      <c r="E21" s="181"/>
      <c r="F21" s="181"/>
      <c r="G21" s="182"/>
      <c r="H21" s="180"/>
      <c r="I21" s="181"/>
      <c r="J21" s="238"/>
      <c r="K21" s="183"/>
      <c r="L21" s="181"/>
    </row>
    <row r="22" spans="1:12" x14ac:dyDescent="0.2">
      <c r="A22" s="156" t="s">
        <v>311</v>
      </c>
      <c r="B22" s="157"/>
      <c r="C22" s="157"/>
      <c r="D22" s="157"/>
      <c r="E22" s="158"/>
      <c r="F22" s="158"/>
      <c r="G22" s="158"/>
      <c r="H22" s="157"/>
      <c r="I22" s="158"/>
      <c r="J22" s="228"/>
      <c r="K22" s="235"/>
      <c r="L22" s="158"/>
    </row>
    <row r="23" spans="1:12" ht="191.25" x14ac:dyDescent="0.2">
      <c r="A23" s="56">
        <v>6.09</v>
      </c>
      <c r="B23" s="42" t="s">
        <v>312</v>
      </c>
      <c r="C23" s="42" t="s">
        <v>1088</v>
      </c>
      <c r="D23" s="42" t="s">
        <v>1089</v>
      </c>
      <c r="E23" s="323" t="s">
        <v>313</v>
      </c>
      <c r="F23" s="44"/>
      <c r="G23" s="54" t="str">
        <f>IF(R6.09=$AA$1,100%,IF(R6.09=$AB$1,80%,IF(R6.09=$AC$1,50%,IF(R6.09=$AD$1,20%,""))))</f>
        <v/>
      </c>
      <c r="H23" s="42"/>
      <c r="I23" s="43"/>
      <c r="J23" s="229"/>
      <c r="K23" s="53"/>
      <c r="L23" s="323" t="s">
        <v>1266</v>
      </c>
    </row>
    <row r="24" spans="1:12" ht="140.25" x14ac:dyDescent="0.2">
      <c r="A24" s="57">
        <v>6.1</v>
      </c>
      <c r="B24" s="42" t="s">
        <v>314</v>
      </c>
      <c r="C24" s="42" t="s">
        <v>1090</v>
      </c>
      <c r="D24" s="42" t="s">
        <v>1091</v>
      </c>
      <c r="E24" s="323" t="s">
        <v>315</v>
      </c>
      <c r="F24" s="44"/>
      <c r="G24" s="54" t="str">
        <f>IF(R6.10=$AA$1,100%,IF(R6.10=$AB$1,80%,IF(R6.10=$AC$1,50%,IF(R6.10=$AD$1,20%,""))))</f>
        <v/>
      </c>
      <c r="H24" s="42"/>
      <c r="I24" s="43"/>
      <c r="J24" s="229"/>
      <c r="K24" s="53"/>
      <c r="L24" s="323" t="s">
        <v>1267</v>
      </c>
    </row>
    <row r="25" spans="1:12" x14ac:dyDescent="0.2">
      <c r="A25" s="179" t="s">
        <v>316</v>
      </c>
      <c r="B25" s="180"/>
      <c r="C25" s="180"/>
      <c r="D25" s="180"/>
      <c r="E25" s="181"/>
      <c r="F25" s="181"/>
      <c r="G25" s="182"/>
      <c r="H25" s="180"/>
      <c r="I25" s="181"/>
      <c r="J25" s="238"/>
      <c r="K25" s="183"/>
      <c r="L25" s="181"/>
    </row>
    <row r="26" spans="1:12" x14ac:dyDescent="0.2">
      <c r="A26" s="156" t="s">
        <v>316</v>
      </c>
      <c r="B26" s="157"/>
      <c r="C26" s="157"/>
      <c r="D26" s="157"/>
      <c r="E26" s="158"/>
      <c r="F26" s="158"/>
      <c r="G26" s="158"/>
      <c r="H26" s="157"/>
      <c r="I26" s="158"/>
      <c r="J26" s="228"/>
      <c r="K26" s="235"/>
      <c r="L26" s="158"/>
    </row>
    <row r="27" spans="1:12" ht="191.25" x14ac:dyDescent="0.2">
      <c r="A27" s="56">
        <v>6.11</v>
      </c>
      <c r="B27" s="42" t="s">
        <v>317</v>
      </c>
      <c r="C27" s="42" t="s">
        <v>1092</v>
      </c>
      <c r="D27" s="42" t="s">
        <v>1093</v>
      </c>
      <c r="E27" s="323" t="s">
        <v>318</v>
      </c>
      <c r="F27" s="44"/>
      <c r="G27" s="54" t="str">
        <f>IF(R6.11=$AA$1,100%,IF(R6.11=$AB$1,80%,IF(R6.11=$AC$1,50%,IF(R6.11=$AD$1,20%,""))))</f>
        <v/>
      </c>
      <c r="H27" s="42"/>
      <c r="I27" s="43"/>
      <c r="J27" s="229"/>
      <c r="K27" s="53"/>
      <c r="L27" s="323" t="s">
        <v>1268</v>
      </c>
    </row>
  </sheetData>
  <autoFilter ref="A3:L27"/>
  <conditionalFormatting sqref="F4 F6">
    <cfRule type="cellIs" dxfId="223" priority="15" operator="equal">
      <formula>"Not met"</formula>
    </cfRule>
  </conditionalFormatting>
  <conditionalFormatting sqref="F13">
    <cfRule type="cellIs" dxfId="222" priority="14" operator="equal">
      <formula>"Not met"</formula>
    </cfRule>
  </conditionalFormatting>
  <conditionalFormatting sqref="F17">
    <cfRule type="cellIs" dxfId="221" priority="13" operator="equal">
      <formula>"Not met"</formula>
    </cfRule>
  </conditionalFormatting>
  <conditionalFormatting sqref="F21">
    <cfRule type="cellIs" dxfId="220" priority="12" operator="equal">
      <formula>"Not met"</formula>
    </cfRule>
  </conditionalFormatting>
  <conditionalFormatting sqref="F25">
    <cfRule type="cellIs" dxfId="219" priority="11" operator="equal">
      <formula>"Not met"</formula>
    </cfRule>
  </conditionalFormatting>
  <conditionalFormatting sqref="F8">
    <cfRule type="cellIs" dxfId="218" priority="10" operator="equal">
      <formula>"Not met"</formula>
    </cfRule>
  </conditionalFormatting>
  <conditionalFormatting sqref="F10">
    <cfRule type="cellIs" dxfId="217" priority="9" operator="equal">
      <formula>"Not met"</formula>
    </cfRule>
  </conditionalFormatting>
  <conditionalFormatting sqref="F12">
    <cfRule type="cellIs" dxfId="216" priority="8" operator="equal">
      <formula>"Not met"</formula>
    </cfRule>
  </conditionalFormatting>
  <conditionalFormatting sqref="F15">
    <cfRule type="cellIs" dxfId="215" priority="7" operator="equal">
      <formula>"Not met"</formula>
    </cfRule>
  </conditionalFormatting>
  <conditionalFormatting sqref="F16">
    <cfRule type="cellIs" dxfId="214" priority="6" operator="equal">
      <formula>"Not met"</formula>
    </cfRule>
  </conditionalFormatting>
  <conditionalFormatting sqref="F19">
    <cfRule type="cellIs" dxfId="213" priority="5" operator="equal">
      <formula>"Not met"</formula>
    </cfRule>
  </conditionalFormatting>
  <conditionalFormatting sqref="F20">
    <cfRule type="cellIs" dxfId="212" priority="4" operator="equal">
      <formula>"Not met"</formula>
    </cfRule>
  </conditionalFormatting>
  <conditionalFormatting sqref="F23">
    <cfRule type="cellIs" dxfId="211" priority="3" operator="equal">
      <formula>"Not met"</formula>
    </cfRule>
  </conditionalFormatting>
  <conditionalFormatting sqref="F24">
    <cfRule type="cellIs" dxfId="210" priority="2" operator="equal">
      <formula>"Not met"</formula>
    </cfRule>
  </conditionalFormatting>
  <conditionalFormatting sqref="F27">
    <cfRule type="cellIs" dxfId="209" priority="1" operator="equal">
      <formula>"Not met"</formula>
    </cfRule>
  </conditionalFormatting>
  <dataValidations count="3">
    <dataValidation allowBlank="1" showInputMessage="1" showErrorMessage="1" prompt="Value must be between 0% to 100%." sqref="G6 G8 G10 G12 G15:G16 G19:G20 G23:G24 G27"/>
    <dataValidation type="list" allowBlank="1" showInputMessage="1" showErrorMessage="1" sqref="F6 F8 F10 F12 F15:F16 F19:F20 F23:F24 F27">
      <formula1>$AA$1:$AD$1</formula1>
    </dataValidation>
    <dataValidation type="date" allowBlank="1" showInputMessage="1" showErrorMessage="1" prompt="Enter a date value (for example, 19/10/2020)" sqref="J6:J27">
      <formula1>StartDate</formula1>
      <formula2>EndDate</formula2>
    </dataValidation>
  </dataValidations>
  <hyperlinks>
    <hyperlink ref="E6" location="'Comm-EL'!E6.01" display="Click here to navigate to the list of evidence for Action 6.1"/>
    <hyperlink ref="L6" location="'Comm-TL'!T6.01" display="Click here to navigate to the task list for Action 6.1"/>
    <hyperlink ref="L8" location="'Comm-TL'!T6.02" display="Click here to navigate to the task list for Action 6.2"/>
    <hyperlink ref="L10" location="'Comm-TL'!T6.03" display="Click here to navigate to the task list for Action 6.3"/>
    <hyperlink ref="L12" location="'Comm-TL'!T6.04" display="Click here to navigate to the task list for Action 6.4"/>
    <hyperlink ref="L15" location="'Comm-TL'!T6.05" display="Click here to navigate to the task list for Action 6.5"/>
    <hyperlink ref="L16" location="'Comm-TL'!T6.06" display="Click here to navigate to the task list for Action 6.6"/>
    <hyperlink ref="L19" location="'Comm-TL'!T6.07" display="Click here to navigate to the task list for Action 6.7"/>
    <hyperlink ref="L20" location="'Comm-TL'!T6.08" display="Click here to navigate to the task list for Action 6.8"/>
    <hyperlink ref="L23" location="'Comm-TL'!T6.09" display="Click here to navigate to the task list for Action 6.9"/>
    <hyperlink ref="L24" location="'Comm-TL'!T6.10" display="Click here to navigate to the task list for Action 6.10"/>
    <hyperlink ref="L27" location="'Comm-TL'!T6.11" display="Click here to navigate to the task list for Action 6.11"/>
    <hyperlink ref="E8" location="'Comm-EL'!E6.02" display="Click here to navigate to the list of evidence for Action 6.2"/>
    <hyperlink ref="E10" location="'Comm-EL'!E6.03" display="Click here to navigate to the list of evidence for Action 6.3"/>
    <hyperlink ref="E12" location="'Comm-EL'!E6.04" display="Click here to navigate to the list of evidence for Action 6.4"/>
    <hyperlink ref="E15" location="'Comm-EL'!E6.05" display="Click here to navigate to the list of evidence for Action 6.5"/>
    <hyperlink ref="E16" location="'Comm-EL'!E6.06" display="Click here to navigate to the list of evidence for Action 6.6"/>
    <hyperlink ref="E19" location="'Comm-EL'!E6.07" display="Click here to navigate to the list of evidence for Action 6.7"/>
    <hyperlink ref="E20" location="'Comm-EL'!E6.08" display="Click here to navigate to the list of evidence for Action 6.8"/>
    <hyperlink ref="E23" location="'Comm-EL'!E6.09" display="Click here to navigate to the list of evidence for Action 6.9"/>
    <hyperlink ref="E24" location="'Comm-EL'!E6.10" display="Click here to navigate to the list of evidence for Action 6.10"/>
    <hyperlink ref="E27" location="'Comm-EL'!E6.11" display="Click here to navigate to the list of evidence for Action 6.11"/>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E8DD"/>
  </sheetPr>
  <dimension ref="A1:E73"/>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1368</v>
      </c>
    </row>
    <row r="3" spans="2:4" ht="25.5" x14ac:dyDescent="0.2">
      <c r="B3" s="69" t="s">
        <v>289</v>
      </c>
      <c r="C3" s="1"/>
      <c r="D3" s="1"/>
    </row>
    <row r="4" spans="2:4" x14ac:dyDescent="0.2">
      <c r="C4" s="1"/>
      <c r="D4" s="1"/>
    </row>
    <row r="5" spans="2:4" s="355" customFormat="1" ht="25.5" customHeight="1" x14ac:dyDescent="0.2">
      <c r="B5" s="351" t="s">
        <v>1</v>
      </c>
      <c r="C5" s="356" t="s">
        <v>873</v>
      </c>
      <c r="D5" s="357" t="s">
        <v>874</v>
      </c>
    </row>
    <row r="6" spans="2:4" x14ac:dyDescent="0.2">
      <c r="B6" s="208" t="s">
        <v>290</v>
      </c>
      <c r="C6" s="148"/>
      <c r="D6" s="149"/>
    </row>
    <row r="7" spans="2:4" x14ac:dyDescent="0.2">
      <c r="B7" s="202" t="s">
        <v>134</v>
      </c>
      <c r="C7" s="209"/>
      <c r="D7" s="210"/>
    </row>
    <row r="8" spans="2:4" x14ac:dyDescent="0.2">
      <c r="B8" s="329">
        <v>6.1</v>
      </c>
      <c r="C8" s="13" t="s">
        <v>867</v>
      </c>
      <c r="D8" s="14"/>
    </row>
    <row r="9" spans="2:4" x14ac:dyDescent="0.2">
      <c r="B9" s="385"/>
      <c r="C9" s="13" t="s">
        <v>868</v>
      </c>
      <c r="D9" s="14"/>
    </row>
    <row r="10" spans="2:4" x14ac:dyDescent="0.2">
      <c r="B10" s="385"/>
      <c r="C10" s="13" t="s">
        <v>869</v>
      </c>
      <c r="D10" s="14"/>
    </row>
    <row r="11" spans="2:4" x14ac:dyDescent="0.2">
      <c r="B11" s="385"/>
      <c r="C11" s="13" t="s">
        <v>870</v>
      </c>
      <c r="D11" s="14"/>
    </row>
    <row r="12" spans="2:4" x14ac:dyDescent="0.2">
      <c r="B12" s="385"/>
      <c r="C12" s="13" t="s">
        <v>871</v>
      </c>
      <c r="D12" s="14"/>
    </row>
    <row r="13" spans="2:4" x14ac:dyDescent="0.2">
      <c r="B13" s="202" t="s">
        <v>100</v>
      </c>
      <c r="C13" s="209"/>
      <c r="D13" s="210"/>
    </row>
    <row r="14" spans="2:4" x14ac:dyDescent="0.2">
      <c r="B14" s="329">
        <v>6.2</v>
      </c>
      <c r="C14" s="13" t="s">
        <v>867</v>
      </c>
      <c r="D14" s="14"/>
    </row>
    <row r="15" spans="2:4" x14ac:dyDescent="0.2">
      <c r="B15" s="385"/>
      <c r="C15" s="13" t="s">
        <v>868</v>
      </c>
      <c r="D15" s="14"/>
    </row>
    <row r="16" spans="2:4" x14ac:dyDescent="0.2">
      <c r="B16" s="385"/>
      <c r="C16" s="13" t="s">
        <v>869</v>
      </c>
      <c r="D16" s="14"/>
    </row>
    <row r="17" spans="2:4" x14ac:dyDescent="0.2">
      <c r="B17" s="385"/>
      <c r="C17" s="13" t="s">
        <v>870</v>
      </c>
      <c r="D17" s="14"/>
    </row>
    <row r="18" spans="2:4" x14ac:dyDescent="0.2">
      <c r="B18" s="385"/>
      <c r="C18" s="13" t="s">
        <v>871</v>
      </c>
      <c r="D18" s="14"/>
    </row>
    <row r="19" spans="2:4" x14ac:dyDescent="0.2">
      <c r="B19" s="202" t="s">
        <v>136</v>
      </c>
      <c r="C19" s="209"/>
      <c r="D19" s="210"/>
    </row>
    <row r="20" spans="2:4" x14ac:dyDescent="0.2">
      <c r="B20" s="329">
        <v>6.3</v>
      </c>
      <c r="C20" s="13" t="s">
        <v>867</v>
      </c>
      <c r="D20" s="14"/>
    </row>
    <row r="21" spans="2:4" x14ac:dyDescent="0.2">
      <c r="B21" s="385"/>
      <c r="C21" s="13" t="s">
        <v>868</v>
      </c>
      <c r="D21" s="14"/>
    </row>
    <row r="22" spans="2:4" x14ac:dyDescent="0.2">
      <c r="B22" s="385"/>
      <c r="C22" s="13" t="s">
        <v>869</v>
      </c>
      <c r="D22" s="14"/>
    </row>
    <row r="23" spans="2:4" x14ac:dyDescent="0.2">
      <c r="B23" s="385"/>
      <c r="C23" s="13" t="s">
        <v>870</v>
      </c>
      <c r="D23" s="14"/>
    </row>
    <row r="24" spans="2:4" x14ac:dyDescent="0.2">
      <c r="B24" s="385"/>
      <c r="C24" s="13" t="s">
        <v>871</v>
      </c>
      <c r="D24" s="14"/>
    </row>
    <row r="25" spans="2:4" x14ac:dyDescent="0.2">
      <c r="B25" s="202" t="s">
        <v>297</v>
      </c>
      <c r="C25" s="209"/>
      <c r="D25" s="210"/>
    </row>
    <row r="26" spans="2:4" x14ac:dyDescent="0.2">
      <c r="B26" s="329">
        <v>6.4</v>
      </c>
      <c r="C26" s="13" t="s">
        <v>867</v>
      </c>
      <c r="D26" s="14"/>
    </row>
    <row r="27" spans="2:4" x14ac:dyDescent="0.2">
      <c r="B27" s="385"/>
      <c r="C27" s="13" t="s">
        <v>868</v>
      </c>
      <c r="D27" s="14"/>
    </row>
    <row r="28" spans="2:4" x14ac:dyDescent="0.2">
      <c r="B28" s="385"/>
      <c r="C28" s="13" t="s">
        <v>869</v>
      </c>
      <c r="D28" s="14"/>
    </row>
    <row r="29" spans="2:4" x14ac:dyDescent="0.2">
      <c r="B29" s="385"/>
      <c r="C29" s="13" t="s">
        <v>870</v>
      </c>
      <c r="D29" s="14"/>
    </row>
    <row r="30" spans="2:4" x14ac:dyDescent="0.2">
      <c r="B30" s="385"/>
      <c r="C30" s="13" t="s">
        <v>871</v>
      </c>
      <c r="D30" s="14"/>
    </row>
    <row r="31" spans="2:4" x14ac:dyDescent="0.2">
      <c r="B31" s="208" t="s">
        <v>300</v>
      </c>
      <c r="C31" s="148"/>
      <c r="D31" s="149"/>
    </row>
    <row r="32" spans="2:4" x14ac:dyDescent="0.2">
      <c r="B32" s="202" t="s">
        <v>300</v>
      </c>
      <c r="C32" s="209"/>
      <c r="D32" s="210"/>
    </row>
    <row r="33" spans="2:4" x14ac:dyDescent="0.2">
      <c r="B33" s="329">
        <v>6.5</v>
      </c>
      <c r="C33" s="13" t="s">
        <v>867</v>
      </c>
      <c r="D33" s="14"/>
    </row>
    <row r="34" spans="2:4" x14ac:dyDescent="0.2">
      <c r="B34" s="385"/>
      <c r="C34" s="13" t="s">
        <v>868</v>
      </c>
      <c r="D34" s="14"/>
    </row>
    <row r="35" spans="2:4" x14ac:dyDescent="0.2">
      <c r="B35" s="385"/>
      <c r="C35" s="13" t="s">
        <v>869</v>
      </c>
      <c r="D35" s="14"/>
    </row>
    <row r="36" spans="2:4" x14ac:dyDescent="0.2">
      <c r="B36" s="385"/>
      <c r="C36" s="13" t="s">
        <v>870</v>
      </c>
      <c r="D36" s="14"/>
    </row>
    <row r="37" spans="2:4" x14ac:dyDescent="0.2">
      <c r="B37" s="385"/>
      <c r="C37" s="13" t="s">
        <v>871</v>
      </c>
      <c r="D37" s="14"/>
    </row>
    <row r="38" spans="2:4" x14ac:dyDescent="0.2">
      <c r="B38" s="329">
        <v>6.6</v>
      </c>
      <c r="C38" s="13" t="s">
        <v>867</v>
      </c>
      <c r="D38" s="14"/>
    </row>
    <row r="39" spans="2:4" x14ac:dyDescent="0.2">
      <c r="B39" s="385"/>
      <c r="C39" s="13" t="s">
        <v>868</v>
      </c>
      <c r="D39" s="14"/>
    </row>
    <row r="40" spans="2:4" x14ac:dyDescent="0.2">
      <c r="B40" s="385"/>
      <c r="C40" s="13" t="s">
        <v>869</v>
      </c>
      <c r="D40" s="14"/>
    </row>
    <row r="41" spans="2:4" x14ac:dyDescent="0.2">
      <c r="B41" s="385"/>
      <c r="C41" s="13" t="s">
        <v>870</v>
      </c>
      <c r="D41" s="14"/>
    </row>
    <row r="42" spans="2:4" x14ac:dyDescent="0.2">
      <c r="B42" s="385"/>
      <c r="C42" s="13" t="s">
        <v>871</v>
      </c>
      <c r="D42" s="14"/>
    </row>
    <row r="43" spans="2:4" x14ac:dyDescent="0.2">
      <c r="B43" s="208" t="s">
        <v>305</v>
      </c>
      <c r="C43" s="148"/>
      <c r="D43" s="149"/>
    </row>
    <row r="44" spans="2:4" x14ac:dyDescent="0.2">
      <c r="B44" s="202" t="s">
        <v>306</v>
      </c>
      <c r="C44" s="209"/>
      <c r="D44" s="210"/>
    </row>
    <row r="45" spans="2:4" x14ac:dyDescent="0.2">
      <c r="B45" s="329">
        <v>6.7</v>
      </c>
      <c r="C45" s="13" t="s">
        <v>867</v>
      </c>
      <c r="D45" s="14"/>
    </row>
    <row r="46" spans="2:4" x14ac:dyDescent="0.2">
      <c r="B46" s="385"/>
      <c r="C46" s="13" t="s">
        <v>868</v>
      </c>
      <c r="D46" s="14"/>
    </row>
    <row r="47" spans="2:4" x14ac:dyDescent="0.2">
      <c r="B47" s="385"/>
      <c r="C47" s="13" t="s">
        <v>869</v>
      </c>
      <c r="D47" s="14"/>
    </row>
    <row r="48" spans="2:4" x14ac:dyDescent="0.2">
      <c r="B48" s="385"/>
      <c r="C48" s="13" t="s">
        <v>870</v>
      </c>
      <c r="D48" s="14"/>
    </row>
    <row r="49" spans="2:4" x14ac:dyDescent="0.2">
      <c r="B49" s="385"/>
      <c r="C49" s="13" t="s">
        <v>871</v>
      </c>
      <c r="D49" s="14"/>
    </row>
    <row r="50" spans="2:4" x14ac:dyDescent="0.2">
      <c r="B50" s="329">
        <v>6.8</v>
      </c>
      <c r="C50" s="13" t="s">
        <v>867</v>
      </c>
      <c r="D50" s="14"/>
    </row>
    <row r="51" spans="2:4" x14ac:dyDescent="0.2">
      <c r="B51" s="385"/>
      <c r="C51" s="13" t="s">
        <v>868</v>
      </c>
      <c r="D51" s="14"/>
    </row>
    <row r="52" spans="2:4" x14ac:dyDescent="0.2">
      <c r="B52" s="385"/>
      <c r="C52" s="13" t="s">
        <v>869</v>
      </c>
      <c r="D52" s="14"/>
    </row>
    <row r="53" spans="2:4" x14ac:dyDescent="0.2">
      <c r="B53" s="385"/>
      <c r="C53" s="13" t="s">
        <v>870</v>
      </c>
      <c r="D53" s="14"/>
    </row>
    <row r="54" spans="2:4" x14ac:dyDescent="0.2">
      <c r="B54" s="385"/>
      <c r="C54" s="13" t="s">
        <v>871</v>
      </c>
      <c r="D54" s="14"/>
    </row>
    <row r="55" spans="2:4" x14ac:dyDescent="0.2">
      <c r="B55" s="208" t="s">
        <v>310</v>
      </c>
      <c r="C55" s="148"/>
      <c r="D55" s="149"/>
    </row>
    <row r="56" spans="2:4" x14ac:dyDescent="0.2">
      <c r="B56" s="202" t="s">
        <v>311</v>
      </c>
      <c r="C56" s="209"/>
      <c r="D56" s="210"/>
    </row>
    <row r="57" spans="2:4" x14ac:dyDescent="0.2">
      <c r="B57" s="329">
        <v>6.9</v>
      </c>
      <c r="C57" s="13" t="s">
        <v>867</v>
      </c>
      <c r="D57" s="14"/>
    </row>
    <row r="58" spans="2:4" x14ac:dyDescent="0.2">
      <c r="B58" s="385"/>
      <c r="C58" s="13" t="s">
        <v>868</v>
      </c>
      <c r="D58" s="14"/>
    </row>
    <row r="59" spans="2:4" x14ac:dyDescent="0.2">
      <c r="B59" s="385"/>
      <c r="C59" s="13" t="s">
        <v>869</v>
      </c>
      <c r="D59" s="14"/>
    </row>
    <row r="60" spans="2:4" x14ac:dyDescent="0.2">
      <c r="B60" s="385"/>
      <c r="C60" s="13" t="s">
        <v>870</v>
      </c>
      <c r="D60" s="14"/>
    </row>
    <row r="61" spans="2:4" x14ac:dyDescent="0.2">
      <c r="B61" s="385"/>
      <c r="C61" s="13" t="s">
        <v>871</v>
      </c>
      <c r="D61" s="14"/>
    </row>
    <row r="62" spans="2:4" x14ac:dyDescent="0.2">
      <c r="B62" s="330">
        <v>6.1</v>
      </c>
      <c r="C62" s="13" t="s">
        <v>867</v>
      </c>
      <c r="D62" s="14"/>
    </row>
    <row r="63" spans="2:4" x14ac:dyDescent="0.2">
      <c r="B63" s="385"/>
      <c r="C63" s="13" t="s">
        <v>868</v>
      </c>
      <c r="D63" s="14"/>
    </row>
    <row r="64" spans="2:4" x14ac:dyDescent="0.2">
      <c r="B64" s="385"/>
      <c r="C64" s="13" t="s">
        <v>869</v>
      </c>
      <c r="D64" s="14"/>
    </row>
    <row r="65" spans="2:4" x14ac:dyDescent="0.2">
      <c r="B65" s="385"/>
      <c r="C65" s="13" t="s">
        <v>870</v>
      </c>
      <c r="D65" s="14"/>
    </row>
    <row r="66" spans="2:4" x14ac:dyDescent="0.2">
      <c r="B66" s="385"/>
      <c r="C66" s="13" t="s">
        <v>871</v>
      </c>
      <c r="D66" s="14"/>
    </row>
    <row r="67" spans="2:4" x14ac:dyDescent="0.2">
      <c r="B67" s="208" t="s">
        <v>316</v>
      </c>
      <c r="C67" s="148"/>
      <c r="D67" s="149"/>
    </row>
    <row r="68" spans="2:4" x14ac:dyDescent="0.2">
      <c r="B68" s="202" t="s">
        <v>316</v>
      </c>
      <c r="C68" s="209"/>
      <c r="D68" s="210"/>
    </row>
    <row r="69" spans="2:4" x14ac:dyDescent="0.2">
      <c r="B69" s="329">
        <v>6.11</v>
      </c>
      <c r="C69" s="13" t="s">
        <v>867</v>
      </c>
      <c r="D69" s="14"/>
    </row>
    <row r="70" spans="2:4" x14ac:dyDescent="0.2">
      <c r="B70" s="385"/>
      <c r="C70" s="13" t="s">
        <v>868</v>
      </c>
      <c r="D70" s="14"/>
    </row>
    <row r="71" spans="2:4" x14ac:dyDescent="0.2">
      <c r="B71" s="385"/>
      <c r="C71" s="13" t="s">
        <v>869</v>
      </c>
      <c r="D71" s="14"/>
    </row>
    <row r="72" spans="2:4" x14ac:dyDescent="0.2">
      <c r="B72" s="385"/>
      <c r="C72" s="13" t="s">
        <v>870</v>
      </c>
      <c r="D72" s="14"/>
    </row>
    <row r="73" spans="2:4" x14ac:dyDescent="0.2">
      <c r="B73" s="385"/>
      <c r="C73" s="13" t="s">
        <v>871</v>
      </c>
      <c r="D73" s="14"/>
    </row>
  </sheetData>
  <autoFilter ref="B5:D73"/>
  <hyperlinks>
    <hyperlink ref="B8" location="Communicating!A6.01" display="Communicating!A6.01"/>
    <hyperlink ref="B14" location="Communicating!A6.02" display="Communicating!A6.02"/>
    <hyperlink ref="B20" location="Communicating!A6.03" display="Communicating!A6.03"/>
    <hyperlink ref="B26" location="Communicating!A6.04" display="Communicating!A6.04"/>
    <hyperlink ref="B33" location="Communicating!A6.05" display="Communicating!A6.05"/>
    <hyperlink ref="B38" location="Communicating!A6.06" display="Communicating!A6.06"/>
    <hyperlink ref="B45" location="Communicating!A6.07" display="Communicating!A6.07"/>
    <hyperlink ref="B50" location="Communicating!A6.08" display="Communicating!A6.08"/>
    <hyperlink ref="B57" location="Communicating!A6.09" display="Communicating!A6.09"/>
    <hyperlink ref="B62" location="Communicating!A6.10" display="Communicating!A6.10"/>
    <hyperlink ref="B69" location="Communicating!A6.11" display="Communicating!A6.11"/>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E8DD"/>
    <pageSetUpPr fitToPage="1"/>
  </sheetPr>
  <dimension ref="A1:AC73"/>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1373</v>
      </c>
      <c r="AA1" t="s">
        <v>383</v>
      </c>
      <c r="AB1" t="s">
        <v>384</v>
      </c>
      <c r="AC1" t="s">
        <v>385</v>
      </c>
    </row>
    <row r="3" spans="2:29" ht="25.5" x14ac:dyDescent="0.2">
      <c r="B3" s="69" t="s">
        <v>289</v>
      </c>
      <c r="C3" s="1"/>
      <c r="D3" s="1"/>
    </row>
    <row r="4" spans="2:29" x14ac:dyDescent="0.2">
      <c r="C4" s="1"/>
      <c r="D4" s="1"/>
    </row>
    <row r="5" spans="2:29" ht="25.5" x14ac:dyDescent="0.2">
      <c r="B5" s="342" t="s">
        <v>1</v>
      </c>
      <c r="C5" s="343" t="s">
        <v>7</v>
      </c>
      <c r="D5" s="347" t="s">
        <v>8</v>
      </c>
      <c r="E5" s="347" t="s">
        <v>1295</v>
      </c>
      <c r="F5" s="349" t="s">
        <v>10</v>
      </c>
    </row>
    <row r="6" spans="2:29" x14ac:dyDescent="0.2">
      <c r="B6" s="208" t="s">
        <v>290</v>
      </c>
      <c r="C6" s="148"/>
      <c r="D6" s="271"/>
      <c r="E6" s="275"/>
      <c r="F6" s="272"/>
    </row>
    <row r="7" spans="2:29" x14ac:dyDescent="0.2">
      <c r="B7" s="202" t="s">
        <v>134</v>
      </c>
      <c r="C7" s="209"/>
      <c r="D7" s="273"/>
      <c r="E7" s="276"/>
      <c r="F7" s="274"/>
    </row>
    <row r="8" spans="2:29" x14ac:dyDescent="0.2">
      <c r="B8" s="329">
        <v>6.1</v>
      </c>
      <c r="C8" s="13" t="s">
        <v>1147</v>
      </c>
      <c r="D8" s="264"/>
      <c r="E8" s="270"/>
      <c r="F8" s="379"/>
    </row>
    <row r="9" spans="2:29" x14ac:dyDescent="0.2">
      <c r="B9" s="385"/>
      <c r="C9" s="13" t="s">
        <v>1148</v>
      </c>
      <c r="D9" s="264"/>
      <c r="E9" s="270"/>
      <c r="F9" s="379"/>
    </row>
    <row r="10" spans="2:29" x14ac:dyDescent="0.2">
      <c r="B10" s="385"/>
      <c r="C10" s="13" t="s">
        <v>1149</v>
      </c>
      <c r="D10" s="264"/>
      <c r="E10" s="270"/>
      <c r="F10" s="379"/>
    </row>
    <row r="11" spans="2:29" x14ac:dyDescent="0.2">
      <c r="B11" s="385"/>
      <c r="C11" s="13" t="s">
        <v>1150</v>
      </c>
      <c r="D11" s="264"/>
      <c r="E11" s="270"/>
      <c r="F11" s="379"/>
    </row>
    <row r="12" spans="2:29" x14ac:dyDescent="0.2">
      <c r="B12" s="385"/>
      <c r="C12" s="13" t="s">
        <v>1151</v>
      </c>
      <c r="D12" s="264"/>
      <c r="E12" s="270"/>
      <c r="F12" s="379"/>
    </row>
    <row r="13" spans="2:29" x14ac:dyDescent="0.2">
      <c r="B13" s="202" t="s">
        <v>100</v>
      </c>
      <c r="C13" s="209"/>
      <c r="D13" s="273"/>
      <c r="E13" s="276"/>
      <c r="F13" s="274"/>
    </row>
    <row r="14" spans="2:29" x14ac:dyDescent="0.2">
      <c r="B14" s="329">
        <v>6.2</v>
      </c>
      <c r="C14" s="13" t="s">
        <v>1147</v>
      </c>
      <c r="D14" s="264"/>
      <c r="E14" s="270"/>
      <c r="F14" s="379"/>
    </row>
    <row r="15" spans="2:29" x14ac:dyDescent="0.2">
      <c r="B15" s="385"/>
      <c r="C15" s="13" t="s">
        <v>1148</v>
      </c>
      <c r="D15" s="264"/>
      <c r="E15" s="270"/>
      <c r="F15" s="379"/>
    </row>
    <row r="16" spans="2:29" x14ac:dyDescent="0.2">
      <c r="B16" s="385"/>
      <c r="C16" s="13" t="s">
        <v>1149</v>
      </c>
      <c r="D16" s="264"/>
      <c r="E16" s="270"/>
      <c r="F16" s="379"/>
    </row>
    <row r="17" spans="2:6" x14ac:dyDescent="0.2">
      <c r="B17" s="385"/>
      <c r="C17" s="13" t="s">
        <v>1150</v>
      </c>
      <c r="D17" s="264"/>
      <c r="E17" s="270"/>
      <c r="F17" s="379"/>
    </row>
    <row r="18" spans="2:6" x14ac:dyDescent="0.2">
      <c r="B18" s="385"/>
      <c r="C18" s="13" t="s">
        <v>1151</v>
      </c>
      <c r="D18" s="264"/>
      <c r="E18" s="270"/>
      <c r="F18" s="379"/>
    </row>
    <row r="19" spans="2:6" x14ac:dyDescent="0.2">
      <c r="B19" s="202" t="s">
        <v>136</v>
      </c>
      <c r="C19" s="209"/>
      <c r="D19" s="273"/>
      <c r="E19" s="276"/>
      <c r="F19" s="274"/>
    </row>
    <row r="20" spans="2:6" x14ac:dyDescent="0.2">
      <c r="B20" s="329">
        <v>6.3</v>
      </c>
      <c r="C20" s="13" t="s">
        <v>1147</v>
      </c>
      <c r="D20" s="264"/>
      <c r="E20" s="270"/>
      <c r="F20" s="379"/>
    </row>
    <row r="21" spans="2:6" x14ac:dyDescent="0.2">
      <c r="B21" s="385"/>
      <c r="C21" s="13" t="s">
        <v>1148</v>
      </c>
      <c r="D21" s="264"/>
      <c r="E21" s="270"/>
      <c r="F21" s="379"/>
    </row>
    <row r="22" spans="2:6" x14ac:dyDescent="0.2">
      <c r="B22" s="385"/>
      <c r="C22" s="13" t="s">
        <v>1149</v>
      </c>
      <c r="D22" s="264"/>
      <c r="E22" s="270"/>
      <c r="F22" s="379"/>
    </row>
    <row r="23" spans="2:6" x14ac:dyDescent="0.2">
      <c r="B23" s="385"/>
      <c r="C23" s="13" t="s">
        <v>1150</v>
      </c>
      <c r="D23" s="264"/>
      <c r="E23" s="270"/>
      <c r="F23" s="379"/>
    </row>
    <row r="24" spans="2:6" x14ac:dyDescent="0.2">
      <c r="B24" s="385"/>
      <c r="C24" s="13" t="s">
        <v>1151</v>
      </c>
      <c r="D24" s="264"/>
      <c r="E24" s="270"/>
      <c r="F24" s="379"/>
    </row>
    <row r="25" spans="2:6" x14ac:dyDescent="0.2">
      <c r="B25" s="202" t="s">
        <v>297</v>
      </c>
      <c r="C25" s="209"/>
      <c r="D25" s="273"/>
      <c r="E25" s="276"/>
      <c r="F25" s="274"/>
    </row>
    <row r="26" spans="2:6" x14ac:dyDescent="0.2">
      <c r="B26" s="329">
        <v>6.4</v>
      </c>
      <c r="C26" s="13" t="s">
        <v>1147</v>
      </c>
      <c r="D26" s="264"/>
      <c r="E26" s="270"/>
      <c r="F26" s="379"/>
    </row>
    <row r="27" spans="2:6" x14ac:dyDescent="0.2">
      <c r="B27" s="385"/>
      <c r="C27" s="13" t="s">
        <v>1148</v>
      </c>
      <c r="D27" s="264"/>
      <c r="E27" s="270"/>
      <c r="F27" s="379"/>
    </row>
    <row r="28" spans="2:6" x14ac:dyDescent="0.2">
      <c r="B28" s="385"/>
      <c r="C28" s="13" t="s">
        <v>1149</v>
      </c>
      <c r="D28" s="264"/>
      <c r="E28" s="270"/>
      <c r="F28" s="379"/>
    </row>
    <row r="29" spans="2:6" x14ac:dyDescent="0.2">
      <c r="B29" s="385"/>
      <c r="C29" s="13" t="s">
        <v>1150</v>
      </c>
      <c r="D29" s="264"/>
      <c r="E29" s="270"/>
      <c r="F29" s="379"/>
    </row>
    <row r="30" spans="2:6" x14ac:dyDescent="0.2">
      <c r="B30" s="385"/>
      <c r="C30" s="13" t="s">
        <v>1151</v>
      </c>
      <c r="D30" s="264"/>
      <c r="E30" s="270"/>
      <c r="F30" s="379"/>
    </row>
    <row r="31" spans="2:6" x14ac:dyDescent="0.2">
      <c r="B31" s="208" t="s">
        <v>300</v>
      </c>
      <c r="C31" s="148"/>
      <c r="D31" s="271"/>
      <c r="E31" s="275"/>
      <c r="F31" s="272"/>
    </row>
    <row r="32" spans="2:6" x14ac:dyDescent="0.2">
      <c r="B32" s="202" t="s">
        <v>300</v>
      </c>
      <c r="C32" s="209"/>
      <c r="D32" s="273"/>
      <c r="E32" s="276"/>
      <c r="F32" s="274"/>
    </row>
    <row r="33" spans="2:6" x14ac:dyDescent="0.2">
      <c r="B33" s="329">
        <v>6.5</v>
      </c>
      <c r="C33" s="13" t="s">
        <v>1147</v>
      </c>
      <c r="D33" s="264"/>
      <c r="E33" s="270"/>
      <c r="F33" s="379"/>
    </row>
    <row r="34" spans="2:6" x14ac:dyDescent="0.2">
      <c r="B34" s="385"/>
      <c r="C34" s="13" t="s">
        <v>1148</v>
      </c>
      <c r="D34" s="264"/>
      <c r="E34" s="270"/>
      <c r="F34" s="379"/>
    </row>
    <row r="35" spans="2:6" x14ac:dyDescent="0.2">
      <c r="B35" s="385"/>
      <c r="C35" s="13" t="s">
        <v>1149</v>
      </c>
      <c r="D35" s="264"/>
      <c r="E35" s="270"/>
      <c r="F35" s="379"/>
    </row>
    <row r="36" spans="2:6" x14ac:dyDescent="0.2">
      <c r="B36" s="385"/>
      <c r="C36" s="13" t="s">
        <v>1150</v>
      </c>
      <c r="D36" s="264"/>
      <c r="E36" s="270"/>
      <c r="F36" s="379"/>
    </row>
    <row r="37" spans="2:6" x14ac:dyDescent="0.2">
      <c r="B37" s="385"/>
      <c r="C37" s="13" t="s">
        <v>1151</v>
      </c>
      <c r="D37" s="264"/>
      <c r="E37" s="270"/>
      <c r="F37" s="379"/>
    </row>
    <row r="38" spans="2:6" x14ac:dyDescent="0.2">
      <c r="B38" s="329">
        <v>6.6</v>
      </c>
      <c r="C38" s="13" t="s">
        <v>1147</v>
      </c>
      <c r="D38" s="264"/>
      <c r="E38" s="270"/>
      <c r="F38" s="379"/>
    </row>
    <row r="39" spans="2:6" x14ac:dyDescent="0.2">
      <c r="B39" s="385"/>
      <c r="C39" s="13" t="s">
        <v>1148</v>
      </c>
      <c r="D39" s="264"/>
      <c r="E39" s="270"/>
      <c r="F39" s="379"/>
    </row>
    <row r="40" spans="2:6" x14ac:dyDescent="0.2">
      <c r="B40" s="385"/>
      <c r="C40" s="13" t="s">
        <v>1149</v>
      </c>
      <c r="D40" s="264"/>
      <c r="E40" s="270"/>
      <c r="F40" s="379"/>
    </row>
    <row r="41" spans="2:6" x14ac:dyDescent="0.2">
      <c r="B41" s="385"/>
      <c r="C41" s="13" t="s">
        <v>1150</v>
      </c>
      <c r="D41" s="264"/>
      <c r="E41" s="270"/>
      <c r="F41" s="379"/>
    </row>
    <row r="42" spans="2:6" x14ac:dyDescent="0.2">
      <c r="B42" s="385"/>
      <c r="C42" s="13" t="s">
        <v>1151</v>
      </c>
      <c r="D42" s="264"/>
      <c r="E42" s="270"/>
      <c r="F42" s="379"/>
    </row>
    <row r="43" spans="2:6" x14ac:dyDescent="0.2">
      <c r="B43" s="208" t="s">
        <v>305</v>
      </c>
      <c r="C43" s="148"/>
      <c r="D43" s="271"/>
      <c r="E43" s="275"/>
      <c r="F43" s="272"/>
    </row>
    <row r="44" spans="2:6" x14ac:dyDescent="0.2">
      <c r="B44" s="202" t="s">
        <v>306</v>
      </c>
      <c r="C44" s="209"/>
      <c r="D44" s="273"/>
      <c r="E44" s="276"/>
      <c r="F44" s="274"/>
    </row>
    <row r="45" spans="2:6" x14ac:dyDescent="0.2">
      <c r="B45" s="329">
        <v>6.7</v>
      </c>
      <c r="C45" s="13" t="s">
        <v>1147</v>
      </c>
      <c r="D45" s="264"/>
      <c r="E45" s="270"/>
      <c r="F45" s="379"/>
    </row>
    <row r="46" spans="2:6" x14ac:dyDescent="0.2">
      <c r="B46" s="385"/>
      <c r="C46" s="13" t="s">
        <v>1148</v>
      </c>
      <c r="D46" s="264"/>
      <c r="E46" s="270"/>
      <c r="F46" s="379"/>
    </row>
    <row r="47" spans="2:6" x14ac:dyDescent="0.2">
      <c r="B47" s="385"/>
      <c r="C47" s="13" t="s">
        <v>1149</v>
      </c>
      <c r="D47" s="264"/>
      <c r="E47" s="270"/>
      <c r="F47" s="379"/>
    </row>
    <row r="48" spans="2:6" x14ac:dyDescent="0.2">
      <c r="B48" s="385"/>
      <c r="C48" s="13" t="s">
        <v>1150</v>
      </c>
      <c r="D48" s="264"/>
      <c r="E48" s="270"/>
      <c r="F48" s="379"/>
    </row>
    <row r="49" spans="2:6" x14ac:dyDescent="0.2">
      <c r="B49" s="385"/>
      <c r="C49" s="13" t="s">
        <v>1151</v>
      </c>
      <c r="D49" s="264"/>
      <c r="E49" s="270"/>
      <c r="F49" s="379"/>
    </row>
    <row r="50" spans="2:6" x14ac:dyDescent="0.2">
      <c r="B50" s="329">
        <v>6.8</v>
      </c>
      <c r="C50" s="13" t="s">
        <v>1147</v>
      </c>
      <c r="D50" s="264"/>
      <c r="E50" s="270"/>
      <c r="F50" s="379"/>
    </row>
    <row r="51" spans="2:6" x14ac:dyDescent="0.2">
      <c r="B51" s="385"/>
      <c r="C51" s="13" t="s">
        <v>1148</v>
      </c>
      <c r="D51" s="264"/>
      <c r="E51" s="270"/>
      <c r="F51" s="379"/>
    </row>
    <row r="52" spans="2:6" x14ac:dyDescent="0.2">
      <c r="B52" s="385"/>
      <c r="C52" s="13" t="s">
        <v>1149</v>
      </c>
      <c r="D52" s="264"/>
      <c r="E52" s="270"/>
      <c r="F52" s="379"/>
    </row>
    <row r="53" spans="2:6" x14ac:dyDescent="0.2">
      <c r="B53" s="385"/>
      <c r="C53" s="13" t="s">
        <v>1150</v>
      </c>
      <c r="D53" s="264"/>
      <c r="E53" s="270"/>
      <c r="F53" s="379"/>
    </row>
    <row r="54" spans="2:6" x14ac:dyDescent="0.2">
      <c r="B54" s="385"/>
      <c r="C54" s="13" t="s">
        <v>1151</v>
      </c>
      <c r="D54" s="264"/>
      <c r="E54" s="270"/>
      <c r="F54" s="379"/>
    </row>
    <row r="55" spans="2:6" x14ac:dyDescent="0.2">
      <c r="B55" s="208" t="s">
        <v>310</v>
      </c>
      <c r="C55" s="148"/>
      <c r="D55" s="271"/>
      <c r="E55" s="275"/>
      <c r="F55" s="272"/>
    </row>
    <row r="56" spans="2:6" x14ac:dyDescent="0.2">
      <c r="B56" s="202" t="s">
        <v>311</v>
      </c>
      <c r="C56" s="209"/>
      <c r="D56" s="273"/>
      <c r="E56" s="276"/>
      <c r="F56" s="274"/>
    </row>
    <row r="57" spans="2:6" x14ac:dyDescent="0.2">
      <c r="B57" s="329">
        <v>6.9</v>
      </c>
      <c r="C57" s="13" t="s">
        <v>1147</v>
      </c>
      <c r="D57" s="264"/>
      <c r="E57" s="270"/>
      <c r="F57" s="379"/>
    </row>
    <row r="58" spans="2:6" x14ac:dyDescent="0.2">
      <c r="B58" s="385"/>
      <c r="C58" s="13" t="s">
        <v>1148</v>
      </c>
      <c r="D58" s="264"/>
      <c r="E58" s="270"/>
      <c r="F58" s="379"/>
    </row>
    <row r="59" spans="2:6" x14ac:dyDescent="0.2">
      <c r="B59" s="385"/>
      <c r="C59" s="13" t="s">
        <v>1149</v>
      </c>
      <c r="D59" s="264"/>
      <c r="E59" s="270"/>
      <c r="F59" s="379"/>
    </row>
    <row r="60" spans="2:6" x14ac:dyDescent="0.2">
      <c r="B60" s="385"/>
      <c r="C60" s="13" t="s">
        <v>1150</v>
      </c>
      <c r="D60" s="264"/>
      <c r="E60" s="270"/>
      <c r="F60" s="379"/>
    </row>
    <row r="61" spans="2:6" x14ac:dyDescent="0.2">
      <c r="B61" s="385"/>
      <c r="C61" s="13" t="s">
        <v>1151</v>
      </c>
      <c r="D61" s="264"/>
      <c r="E61" s="270"/>
      <c r="F61" s="379"/>
    </row>
    <row r="62" spans="2:6" x14ac:dyDescent="0.2">
      <c r="B62" s="330">
        <v>6.1</v>
      </c>
      <c r="C62" s="13" t="s">
        <v>1147</v>
      </c>
      <c r="D62" s="264"/>
      <c r="E62" s="270"/>
      <c r="F62" s="379"/>
    </row>
    <row r="63" spans="2:6" x14ac:dyDescent="0.2">
      <c r="B63" s="385"/>
      <c r="C63" s="13" t="s">
        <v>1148</v>
      </c>
      <c r="D63" s="264"/>
      <c r="E63" s="270"/>
      <c r="F63" s="379"/>
    </row>
    <row r="64" spans="2:6" x14ac:dyDescent="0.2">
      <c r="B64" s="385"/>
      <c r="C64" s="13" t="s">
        <v>1149</v>
      </c>
      <c r="D64" s="264"/>
      <c r="E64" s="270"/>
      <c r="F64" s="379"/>
    </row>
    <row r="65" spans="2:6" x14ac:dyDescent="0.2">
      <c r="B65" s="385"/>
      <c r="C65" s="13" t="s">
        <v>1150</v>
      </c>
      <c r="D65" s="264"/>
      <c r="E65" s="270"/>
      <c r="F65" s="379"/>
    </row>
    <row r="66" spans="2:6" x14ac:dyDescent="0.2">
      <c r="B66" s="385"/>
      <c r="C66" s="13" t="s">
        <v>1151</v>
      </c>
      <c r="D66" s="264"/>
      <c r="E66" s="270"/>
      <c r="F66" s="379"/>
    </row>
    <row r="67" spans="2:6" x14ac:dyDescent="0.2">
      <c r="B67" s="208" t="s">
        <v>316</v>
      </c>
      <c r="C67" s="148"/>
      <c r="D67" s="271"/>
      <c r="E67" s="275"/>
      <c r="F67" s="272"/>
    </row>
    <row r="68" spans="2:6" x14ac:dyDescent="0.2">
      <c r="B68" s="202" t="s">
        <v>316</v>
      </c>
      <c r="C68" s="209"/>
      <c r="D68" s="273"/>
      <c r="E68" s="276"/>
      <c r="F68" s="274"/>
    </row>
    <row r="69" spans="2:6" x14ac:dyDescent="0.2">
      <c r="B69" s="329">
        <v>6.11</v>
      </c>
      <c r="C69" s="13" t="s">
        <v>1147</v>
      </c>
      <c r="D69" s="264"/>
      <c r="E69" s="270"/>
      <c r="F69" s="379"/>
    </row>
    <row r="70" spans="2:6" x14ac:dyDescent="0.2">
      <c r="B70" s="385"/>
      <c r="C70" s="13" t="s">
        <v>1148</v>
      </c>
      <c r="D70" s="264"/>
      <c r="E70" s="270"/>
      <c r="F70" s="379"/>
    </row>
    <row r="71" spans="2:6" x14ac:dyDescent="0.2">
      <c r="B71" s="385"/>
      <c r="C71" s="13" t="s">
        <v>1149</v>
      </c>
      <c r="D71" s="264"/>
      <c r="E71" s="270"/>
      <c r="F71" s="379"/>
    </row>
    <row r="72" spans="2:6" x14ac:dyDescent="0.2">
      <c r="B72" s="385"/>
      <c r="C72" s="13" t="s">
        <v>1150</v>
      </c>
      <c r="D72" s="264"/>
      <c r="E72" s="270"/>
      <c r="F72" s="379"/>
    </row>
    <row r="73" spans="2:6" x14ac:dyDescent="0.2">
      <c r="B73" s="385"/>
      <c r="C73" s="13" t="s">
        <v>1151</v>
      </c>
      <c r="D73" s="264"/>
      <c r="E73" s="270"/>
      <c r="F73" s="379"/>
    </row>
  </sheetData>
  <autoFilter ref="B5:F73"/>
  <dataValidations count="2">
    <dataValidation type="list" allowBlank="1" showInputMessage="1" showErrorMessage="1" sqref="F8:F73">
      <formula1>$AA$1:$AC$1</formula1>
    </dataValidation>
    <dataValidation type="date" allowBlank="1" showInputMessage="1" showErrorMessage="1" prompt="Enter a date value (for example, 19/10/2020)" sqref="E8:E73">
      <formula1>StartDate</formula1>
      <formula2>EndDate</formula2>
    </dataValidation>
  </dataValidations>
  <hyperlinks>
    <hyperlink ref="B8" location="Communicating!A6.01" display="Communicating!A6.01"/>
    <hyperlink ref="B14" location="Communicating!A6.02" display="Communicating!A6.02"/>
    <hyperlink ref="B20" location="Communicating!A6.03" display="Communicating!A6.03"/>
    <hyperlink ref="B26" location="Communicating!A6.04" display="Communicating!A6.04"/>
    <hyperlink ref="B33" location="Communicating!A6.05" display="Communicating!A6.05"/>
    <hyperlink ref="B38" location="Communicating!A6.06" display="Communicating!A6.06"/>
    <hyperlink ref="B45" location="Communicating!A6.07" display="Communicating!A6.07"/>
    <hyperlink ref="B50" location="Communicating!A6.08" display="Communicating!A6.08"/>
    <hyperlink ref="B57" location="Communicating!A6.09" display="Communicating!A6.09"/>
    <hyperlink ref="B62" location="Communicating!A6.10" display="Communicating!A6.10"/>
    <hyperlink ref="B69" location="Communicating!A6.11" display="Communicating!A6.11"/>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5A4"/>
  </sheetPr>
  <dimension ref="A1:AE57"/>
  <sheetViews>
    <sheetView showGridLines="0" zoomScaleNormal="100" workbookViewId="0">
      <pane xSplit="2" ySplit="3" topLeftCell="C4" activePane="bottomRight" state="frozen"/>
      <selection activeCell="D6" sqref="D6"/>
      <selection pane="topRight" activeCell="D6" sqref="D6"/>
      <selection pane="bottomLeft" activeCell="D6" sqref="D6"/>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1" t="s">
        <v>1372</v>
      </c>
      <c r="AA1" t="s">
        <v>380</v>
      </c>
      <c r="AB1" t="s">
        <v>1324</v>
      </c>
      <c r="AC1" t="s">
        <v>1293</v>
      </c>
      <c r="AD1" t="s">
        <v>1292</v>
      </c>
      <c r="AE1" t="s">
        <v>382</v>
      </c>
    </row>
    <row r="2" spans="1:31" ht="39.950000000000003" customHeight="1" x14ac:dyDescent="0.2">
      <c r="B2" s="4" t="s">
        <v>0</v>
      </c>
      <c r="AA2" t="s">
        <v>383</v>
      </c>
      <c r="AB2" t="s">
        <v>384</v>
      </c>
      <c r="AC2" t="s">
        <v>385</v>
      </c>
    </row>
    <row r="3" spans="1:31" ht="25.5" x14ac:dyDescent="0.2">
      <c r="A3" s="360" t="s">
        <v>1</v>
      </c>
      <c r="B3" s="41" t="s">
        <v>2</v>
      </c>
      <c r="C3" s="41" t="s">
        <v>3</v>
      </c>
      <c r="D3" s="41" t="s">
        <v>4</v>
      </c>
      <c r="E3" s="41" t="s">
        <v>5</v>
      </c>
      <c r="F3" s="41" t="s">
        <v>6</v>
      </c>
      <c r="G3" s="41" t="s">
        <v>1294</v>
      </c>
      <c r="H3" s="41" t="s">
        <v>7</v>
      </c>
      <c r="I3" s="41" t="s">
        <v>8</v>
      </c>
      <c r="J3" s="304" t="s">
        <v>9</v>
      </c>
      <c r="K3" s="306" t="s">
        <v>10</v>
      </c>
      <c r="L3" s="306" t="s">
        <v>1185</v>
      </c>
    </row>
    <row r="4" spans="1:31" x14ac:dyDescent="0.2">
      <c r="A4" s="160" t="s">
        <v>11</v>
      </c>
      <c r="B4" s="161"/>
      <c r="C4" s="161"/>
      <c r="D4" s="161"/>
      <c r="E4" s="162"/>
      <c r="F4" s="162"/>
      <c r="G4" s="162"/>
      <c r="H4" s="161"/>
      <c r="I4" s="162"/>
      <c r="J4" s="227"/>
      <c r="K4" s="308"/>
      <c r="L4" s="309"/>
    </row>
    <row r="5" spans="1:31" x14ac:dyDescent="0.2">
      <c r="A5" s="156" t="s">
        <v>11</v>
      </c>
      <c r="B5" s="157"/>
      <c r="C5" s="157"/>
      <c r="D5" s="157"/>
      <c r="E5" s="158"/>
      <c r="F5" s="158"/>
      <c r="G5" s="158"/>
      <c r="H5" s="157"/>
      <c r="I5" s="158"/>
      <c r="J5" s="228"/>
      <c r="K5" s="386"/>
      <c r="L5" s="307"/>
    </row>
    <row r="6" spans="1:31" ht="267.75" x14ac:dyDescent="0.2">
      <c r="A6" s="56">
        <v>1.01</v>
      </c>
      <c r="B6" s="42" t="s">
        <v>1140</v>
      </c>
      <c r="C6" s="42" t="s">
        <v>876</v>
      </c>
      <c r="D6" s="42" t="s">
        <v>875</v>
      </c>
      <c r="E6" s="318" t="s">
        <v>12</v>
      </c>
      <c r="F6" s="44"/>
      <c r="G6" s="54" t="str">
        <f>IF(R1.01=$AA$1,100%,IF(R1.01=$AB$1,80%,IF(R1.01=$AC$1,50%,IF(R1.01=$AD$1,20%,""))))</f>
        <v/>
      </c>
      <c r="H6" s="42"/>
      <c r="I6" s="43"/>
      <c r="J6" s="305"/>
      <c r="K6" s="387"/>
      <c r="L6" s="323" t="s">
        <v>1152</v>
      </c>
    </row>
    <row r="7" spans="1:31" ht="178.5" x14ac:dyDescent="0.2">
      <c r="A7" s="56">
        <v>1.02</v>
      </c>
      <c r="B7" s="42" t="s">
        <v>13</v>
      </c>
      <c r="C7" s="42" t="s">
        <v>877</v>
      </c>
      <c r="D7" s="42" t="s">
        <v>878</v>
      </c>
      <c r="E7" s="319" t="s">
        <v>14</v>
      </c>
      <c r="F7" s="44"/>
      <c r="G7" s="54" t="str">
        <f>IF(R1.02=$AA$1,100%,IF(R1.02=$AB$1,80%,IF(R1.02=$AC$1,50%,IF(R1.02=$AD$1,20%,""))))</f>
        <v/>
      </c>
      <c r="H7" s="42"/>
      <c r="I7" s="43"/>
      <c r="J7" s="305"/>
      <c r="K7" s="387"/>
      <c r="L7" s="323" t="s">
        <v>1153</v>
      </c>
    </row>
    <row r="8" spans="1:31" x14ac:dyDescent="0.2">
      <c r="A8" s="156" t="s">
        <v>15</v>
      </c>
      <c r="B8" s="157"/>
      <c r="C8" s="157"/>
      <c r="D8" s="157"/>
      <c r="E8" s="263"/>
      <c r="F8" s="158"/>
      <c r="G8" s="158"/>
      <c r="H8" s="157"/>
      <c r="I8" s="158"/>
      <c r="J8" s="228"/>
      <c r="K8" s="386"/>
      <c r="L8" s="158"/>
    </row>
    <row r="9" spans="1:31" ht="102" x14ac:dyDescent="0.2">
      <c r="A9" s="56">
        <v>1.03</v>
      </c>
      <c r="B9" s="42" t="s">
        <v>16</v>
      </c>
      <c r="C9" s="42" t="s">
        <v>880</v>
      </c>
      <c r="D9" s="42" t="s">
        <v>881</v>
      </c>
      <c r="E9" s="319" t="s">
        <v>17</v>
      </c>
      <c r="F9" s="44"/>
      <c r="G9" s="54" t="str">
        <f>IF(R1.03=$AA$1,100%,IF(R1.03=$AB$1,80%,IF(R1.03=$AC$1,50%,IF(R1.03=$AD$1,20%,""))))</f>
        <v/>
      </c>
      <c r="H9" s="42"/>
      <c r="I9" s="43"/>
      <c r="J9" s="305"/>
      <c r="K9" s="387"/>
      <c r="L9" s="323" t="s">
        <v>1154</v>
      </c>
    </row>
    <row r="10" spans="1:31" ht="102" x14ac:dyDescent="0.2">
      <c r="A10" s="56">
        <v>1.04</v>
      </c>
      <c r="B10" s="42" t="s">
        <v>18</v>
      </c>
      <c r="C10" s="42" t="s">
        <v>879</v>
      </c>
      <c r="D10" s="42" t="s">
        <v>882</v>
      </c>
      <c r="E10" s="319" t="s">
        <v>19</v>
      </c>
      <c r="F10" s="44"/>
      <c r="G10" s="54" t="str">
        <f>IF(R1.04=$AA$1,100%,IF(R1.04=$AB$1,80%,IF(R1.04=$AC$1,50%,IF(R1.04=$AD$1,20%,""))))</f>
        <v/>
      </c>
      <c r="H10" s="42"/>
      <c r="I10" s="43"/>
      <c r="J10" s="305"/>
      <c r="K10" s="387"/>
      <c r="L10" s="323" t="s">
        <v>1155</v>
      </c>
    </row>
    <row r="11" spans="1:31" ht="102" x14ac:dyDescent="0.2">
      <c r="A11" s="56">
        <v>1.05</v>
      </c>
      <c r="B11" s="42" t="s">
        <v>20</v>
      </c>
      <c r="C11" s="42" t="s">
        <v>883</v>
      </c>
      <c r="D11" s="42" t="s">
        <v>884</v>
      </c>
      <c r="E11" s="319" t="s">
        <v>21</v>
      </c>
      <c r="F11" s="44"/>
      <c r="G11" s="54" t="str">
        <f>IF(R1.05=$AA$1,100%,IF(R1.05=$AB$1,80%,IF(R1.05=$AC$1,50%,IF(R1.05=$AD$1,20%,""))))</f>
        <v/>
      </c>
      <c r="H11" s="42"/>
      <c r="I11" s="43"/>
      <c r="J11" s="305"/>
      <c r="K11" s="387"/>
      <c r="L11" s="323" t="s">
        <v>1156</v>
      </c>
    </row>
    <row r="12" spans="1:31" x14ac:dyDescent="0.2">
      <c r="A12" s="156" t="s">
        <v>22</v>
      </c>
      <c r="B12" s="157"/>
      <c r="C12" s="157"/>
      <c r="D12" s="157"/>
      <c r="E12" s="263"/>
      <c r="F12" s="158"/>
      <c r="G12" s="158"/>
      <c r="H12" s="157"/>
      <c r="I12" s="158"/>
      <c r="J12" s="228"/>
      <c r="K12" s="386"/>
      <c r="L12" s="158"/>
    </row>
    <row r="13" spans="1:31" ht="102" x14ac:dyDescent="0.2">
      <c r="A13" s="56">
        <v>1.06</v>
      </c>
      <c r="B13" s="42" t="s">
        <v>23</v>
      </c>
      <c r="C13" s="42" t="s">
        <v>885</v>
      </c>
      <c r="D13" s="42" t="s">
        <v>886</v>
      </c>
      <c r="E13" s="320" t="s">
        <v>24</v>
      </c>
      <c r="F13" s="44"/>
      <c r="G13" s="54" t="str">
        <f>IF(R1.06=$AA$1,100%,IF(R1.06=$AB$1,80%,IF(R1.06=$AC$1,50%,IF(R1.06=$AD$1,20%,""))))</f>
        <v/>
      </c>
      <c r="H13" s="42"/>
      <c r="I13" s="43"/>
      <c r="J13" s="305"/>
      <c r="K13" s="387"/>
      <c r="L13" s="323" t="s">
        <v>1157</v>
      </c>
    </row>
    <row r="14" spans="1:31" x14ac:dyDescent="0.2">
      <c r="A14" s="160" t="s">
        <v>25</v>
      </c>
      <c r="B14" s="161"/>
      <c r="C14" s="161"/>
      <c r="D14" s="161"/>
      <c r="E14" s="162"/>
      <c r="F14" s="162"/>
      <c r="G14" s="162"/>
      <c r="H14" s="161"/>
      <c r="I14" s="162"/>
      <c r="J14" s="227"/>
      <c r="K14" s="308"/>
      <c r="L14" s="162"/>
    </row>
    <row r="15" spans="1:31" x14ac:dyDescent="0.2">
      <c r="A15" s="156" t="s">
        <v>26</v>
      </c>
      <c r="B15" s="157"/>
      <c r="C15" s="157"/>
      <c r="D15" s="157"/>
      <c r="E15" s="158"/>
      <c r="F15" s="158"/>
      <c r="G15" s="158"/>
      <c r="H15" s="157"/>
      <c r="I15" s="158"/>
      <c r="J15" s="228"/>
      <c r="K15" s="386"/>
      <c r="L15" s="158"/>
    </row>
    <row r="16" spans="1:31" ht="191.25" x14ac:dyDescent="0.2">
      <c r="A16" s="56">
        <v>1.07</v>
      </c>
      <c r="B16" s="42" t="s">
        <v>27</v>
      </c>
      <c r="C16" s="42" t="s">
        <v>887</v>
      </c>
      <c r="D16" s="42" t="s">
        <v>888</v>
      </c>
      <c r="E16" s="318" t="s">
        <v>28</v>
      </c>
      <c r="F16" s="44"/>
      <c r="G16" s="54" t="str">
        <f>IF(R1.07=$AA$1,100%,IF(R1.07=$AB$1,80%,IF(R1.07=$AC$1,50%,IF(R1.07=$AD$1,20%,""))))</f>
        <v/>
      </c>
      <c r="H16" s="42"/>
      <c r="I16" s="43"/>
      <c r="J16" s="305"/>
      <c r="K16" s="387"/>
      <c r="L16" s="323" t="s">
        <v>1158</v>
      </c>
    </row>
    <row r="17" spans="1:12" x14ac:dyDescent="0.2">
      <c r="A17" s="156" t="s">
        <v>29</v>
      </c>
      <c r="B17" s="157"/>
      <c r="C17" s="157"/>
      <c r="D17" s="157"/>
      <c r="E17" s="263"/>
      <c r="F17" s="158"/>
      <c r="G17" s="158"/>
      <c r="H17" s="157"/>
      <c r="I17" s="158"/>
      <c r="J17" s="228"/>
      <c r="K17" s="386"/>
      <c r="L17" s="158"/>
    </row>
    <row r="18" spans="1:12" ht="204" x14ac:dyDescent="0.2">
      <c r="A18" s="56">
        <v>1.08</v>
      </c>
      <c r="B18" s="42" t="s">
        <v>30</v>
      </c>
      <c r="C18" s="42" t="s">
        <v>889</v>
      </c>
      <c r="D18" s="42" t="s">
        <v>891</v>
      </c>
      <c r="E18" s="319" t="s">
        <v>31</v>
      </c>
      <c r="F18" s="44"/>
      <c r="G18" s="54" t="str">
        <f>IF(R1.08=$AA$1,100%,IF(R1.08=$AB$1,80%,IF(R1.08=$AC$1,50%,IF(R1.08=$AD$1,20%,""))))</f>
        <v/>
      </c>
      <c r="H18" s="42"/>
      <c r="I18" s="43"/>
      <c r="J18" s="305"/>
      <c r="K18" s="387"/>
      <c r="L18" s="323" t="s">
        <v>1159</v>
      </c>
    </row>
    <row r="19" spans="1:12" ht="178.5" x14ac:dyDescent="0.2">
      <c r="A19" s="56">
        <v>1.0900000000000001</v>
      </c>
      <c r="B19" s="42" t="s">
        <v>32</v>
      </c>
      <c r="C19" s="42" t="s">
        <v>890</v>
      </c>
      <c r="D19" s="42" t="s">
        <v>892</v>
      </c>
      <c r="E19" s="319" t="s">
        <v>33</v>
      </c>
      <c r="F19" s="44"/>
      <c r="G19" s="54" t="str">
        <f>IF(R1.09=$AA$1,100%,IF(R1.09=$AB$1,80%,IF(R1.09=$AC$1,50%,IF(R1.09=$AD$1,20%,""))))</f>
        <v/>
      </c>
      <c r="H19" s="42"/>
      <c r="I19" s="43"/>
      <c r="J19" s="305"/>
      <c r="K19" s="387"/>
      <c r="L19" s="323" t="s">
        <v>1160</v>
      </c>
    </row>
    <row r="20" spans="1:12" x14ac:dyDescent="0.2">
      <c r="A20" s="156" t="s">
        <v>34</v>
      </c>
      <c r="B20" s="157"/>
      <c r="C20" s="157"/>
      <c r="D20" s="157"/>
      <c r="E20" s="263"/>
      <c r="F20" s="158"/>
      <c r="G20" s="158"/>
      <c r="H20" s="157"/>
      <c r="I20" s="158"/>
      <c r="J20" s="228"/>
      <c r="K20" s="386"/>
      <c r="L20" s="158"/>
    </row>
    <row r="21" spans="1:12" ht="267.75" x14ac:dyDescent="0.2">
      <c r="A21" s="57">
        <v>1.1000000000000001</v>
      </c>
      <c r="B21" s="42" t="s">
        <v>35</v>
      </c>
      <c r="C21" s="42" t="s">
        <v>893</v>
      </c>
      <c r="D21" s="42" t="s">
        <v>894</v>
      </c>
      <c r="E21" s="319" t="s">
        <v>36</v>
      </c>
      <c r="F21" s="44"/>
      <c r="G21" s="54" t="str">
        <f>IF(R1.10=$AA$1,100%,IF(R1.10=$AB$1,80%,IF(R1.10=$AC$1,50%,IF(R1.10=$AD$1,20%,""))))</f>
        <v/>
      </c>
      <c r="H21" s="42"/>
      <c r="I21" s="43"/>
      <c r="J21" s="305"/>
      <c r="K21" s="387"/>
      <c r="L21" s="323" t="s">
        <v>1161</v>
      </c>
    </row>
    <row r="22" spans="1:12" x14ac:dyDescent="0.2">
      <c r="A22" s="156" t="s">
        <v>37</v>
      </c>
      <c r="B22" s="157"/>
      <c r="C22" s="157"/>
      <c r="D22" s="157"/>
      <c r="E22" s="263"/>
      <c r="F22" s="158"/>
      <c r="G22" s="158"/>
      <c r="H22" s="157"/>
      <c r="I22" s="158"/>
      <c r="J22" s="228"/>
      <c r="K22" s="386"/>
      <c r="L22" s="158"/>
    </row>
    <row r="23" spans="1:12" ht="255" x14ac:dyDescent="0.2">
      <c r="A23" s="56">
        <v>1.1100000000000001</v>
      </c>
      <c r="B23" s="42" t="s">
        <v>38</v>
      </c>
      <c r="C23" s="42" t="s">
        <v>895</v>
      </c>
      <c r="D23" s="42" t="s">
        <v>896</v>
      </c>
      <c r="E23" s="319" t="s">
        <v>39</v>
      </c>
      <c r="F23" s="44"/>
      <c r="G23" s="54" t="str">
        <f>IF(R1.11=$AA$1,100%,IF(R1.11=$AB$1,80%,IF(R1.11=$AC$1,50%,IF(R1.11=$AD$1,20%,""))))</f>
        <v/>
      </c>
      <c r="H23" s="42"/>
      <c r="I23" s="43"/>
      <c r="J23" s="305"/>
      <c r="K23" s="387"/>
      <c r="L23" s="323" t="s">
        <v>1162</v>
      </c>
    </row>
    <row r="24" spans="1:12" ht="102" x14ac:dyDescent="0.2">
      <c r="A24" s="56">
        <v>1.1200000000000001</v>
      </c>
      <c r="B24" s="42" t="s">
        <v>40</v>
      </c>
      <c r="C24" s="42" t="s">
        <v>897</v>
      </c>
      <c r="D24" s="42" t="s">
        <v>898</v>
      </c>
      <c r="E24" s="319" t="s">
        <v>41</v>
      </c>
      <c r="F24" s="44"/>
      <c r="G24" s="54" t="str">
        <f>IF(R1.12=$AA$1,100%,IF(R1.12=$AB$1,80%,IF(R1.12=$AC$1,50%,IF(R1.12=$AD$1,20%,""))))</f>
        <v/>
      </c>
      <c r="H24" s="42"/>
      <c r="I24" s="43"/>
      <c r="J24" s="305"/>
      <c r="K24" s="387"/>
      <c r="L24" s="323" t="s">
        <v>1163</v>
      </c>
    </row>
    <row r="25" spans="1:12" x14ac:dyDescent="0.2">
      <c r="A25" s="156" t="s">
        <v>42</v>
      </c>
      <c r="B25" s="157"/>
      <c r="C25" s="157"/>
      <c r="D25" s="157"/>
      <c r="E25" s="263"/>
      <c r="F25" s="158"/>
      <c r="G25" s="158"/>
      <c r="H25" s="157"/>
      <c r="I25" s="158"/>
      <c r="J25" s="228"/>
      <c r="K25" s="386"/>
      <c r="L25" s="158"/>
    </row>
    <row r="26" spans="1:12" ht="114.75" x14ac:dyDescent="0.2">
      <c r="A26" s="56">
        <v>1.1299999999999999</v>
      </c>
      <c r="B26" s="42" t="s">
        <v>43</v>
      </c>
      <c r="C26" s="42" t="s">
        <v>899</v>
      </c>
      <c r="D26" s="42" t="s">
        <v>900</v>
      </c>
      <c r="E26" s="319" t="s">
        <v>44</v>
      </c>
      <c r="F26" s="44"/>
      <c r="G26" s="54" t="str">
        <f>IF(R1.13=$AA$1,100%,IF(R1.13=$AB$1,80%,IF(R1.13=$AC$1,50%,IF(R1.13=$AD$1,20%,""))))</f>
        <v/>
      </c>
      <c r="H26" s="42"/>
      <c r="I26" s="43"/>
      <c r="J26" s="305"/>
      <c r="K26" s="387"/>
      <c r="L26" s="323" t="s">
        <v>1164</v>
      </c>
    </row>
    <row r="27" spans="1:12" ht="255" x14ac:dyDescent="0.2">
      <c r="A27" s="56">
        <v>1.1399999999999999</v>
      </c>
      <c r="B27" s="42" t="s">
        <v>45</v>
      </c>
      <c r="C27" s="42" t="s">
        <v>901</v>
      </c>
      <c r="D27" s="42" t="s">
        <v>902</v>
      </c>
      <c r="E27" s="319" t="s">
        <v>46</v>
      </c>
      <c r="F27" s="44"/>
      <c r="G27" s="54" t="str">
        <f>IF(R1.14=$AA$1,100%,IF(R1.14=$AB$1,80%,IF(R1.14=$AC$1,50%,IF(R1.14=$AD$1,20%,""))))</f>
        <v/>
      </c>
      <c r="H27" s="42"/>
      <c r="I27" s="43"/>
      <c r="J27" s="305"/>
      <c r="K27" s="387"/>
      <c r="L27" s="323" t="s">
        <v>1165</v>
      </c>
    </row>
    <row r="28" spans="1:12" x14ac:dyDescent="0.2">
      <c r="A28" s="156" t="s">
        <v>47</v>
      </c>
      <c r="B28" s="157"/>
      <c r="C28" s="157"/>
      <c r="D28" s="157"/>
      <c r="E28" s="263"/>
      <c r="F28" s="158"/>
      <c r="G28" s="158"/>
      <c r="H28" s="157"/>
      <c r="I28" s="158"/>
      <c r="J28" s="228"/>
      <c r="K28" s="386"/>
      <c r="L28" s="158"/>
    </row>
    <row r="29" spans="1:12" ht="165.75" x14ac:dyDescent="0.2">
      <c r="A29" s="56">
        <v>1.1499999999999999</v>
      </c>
      <c r="B29" s="42" t="s">
        <v>1141</v>
      </c>
      <c r="C29" s="42" t="s">
        <v>903</v>
      </c>
      <c r="D29" s="42" t="s">
        <v>904</v>
      </c>
      <c r="E29" s="319" t="s">
        <v>48</v>
      </c>
      <c r="F29" s="44"/>
      <c r="G29" s="54" t="str">
        <f>IF(R1.15=$AA$1,100%,IF(R1.15=$AB$1,80%,IF(R1.15=$AC$1,50%,IF(R1.15=$AD$1,20%,""))))</f>
        <v/>
      </c>
      <c r="H29" s="42"/>
      <c r="I29" s="43"/>
      <c r="J29" s="305"/>
      <c r="K29" s="387"/>
      <c r="L29" s="323" t="s">
        <v>1166</v>
      </c>
    </row>
    <row r="30" spans="1:12" x14ac:dyDescent="0.2">
      <c r="A30" s="156" t="s">
        <v>49</v>
      </c>
      <c r="B30" s="157"/>
      <c r="C30" s="157"/>
      <c r="D30" s="157"/>
      <c r="E30" s="263"/>
      <c r="F30" s="158"/>
      <c r="G30" s="158"/>
      <c r="H30" s="157"/>
      <c r="I30" s="158"/>
      <c r="J30" s="228"/>
      <c r="K30" s="386"/>
      <c r="L30" s="158"/>
    </row>
    <row r="31" spans="1:12" ht="242.25" x14ac:dyDescent="0.2">
      <c r="A31" s="56">
        <v>1.1599999999999999</v>
      </c>
      <c r="B31" s="42" t="s">
        <v>50</v>
      </c>
      <c r="C31" s="42" t="s">
        <v>905</v>
      </c>
      <c r="D31" s="42" t="s">
        <v>906</v>
      </c>
      <c r="E31" s="319" t="s">
        <v>51</v>
      </c>
      <c r="F31" s="44"/>
      <c r="G31" s="54" t="str">
        <f>IF(R1.16=$AA$1,100%,IF(R1.16=$AB$1,80%,IF(R1.16=$AC$1,50%,IF(R1.16=$AD$1,20%,""))))</f>
        <v/>
      </c>
      <c r="H31" s="42"/>
      <c r="I31" s="43"/>
      <c r="J31" s="305"/>
      <c r="K31" s="387"/>
      <c r="L31" s="323" t="s">
        <v>1167</v>
      </c>
    </row>
    <row r="32" spans="1:12" ht="178.5" x14ac:dyDescent="0.2">
      <c r="A32" s="56">
        <v>1.17</v>
      </c>
      <c r="B32" s="42" t="s">
        <v>52</v>
      </c>
      <c r="C32" s="42" t="s">
        <v>907</v>
      </c>
      <c r="D32" s="42" t="s">
        <v>908</v>
      </c>
      <c r="E32" s="319" t="s">
        <v>53</v>
      </c>
      <c r="F32" s="44"/>
      <c r="G32" s="54" t="str">
        <f>IF(R1.17=$AA$1,100%,IF(R1.17=$AB$1,80%,IF(R1.17=$AC$1,50%,IF(R1.17=$AD$1,20%,""))))</f>
        <v/>
      </c>
      <c r="H32" s="42"/>
      <c r="I32" s="43"/>
      <c r="J32" s="305"/>
      <c r="K32" s="387"/>
      <c r="L32" s="323" t="s">
        <v>1168</v>
      </c>
    </row>
    <row r="33" spans="1:12" ht="114.75" x14ac:dyDescent="0.2">
      <c r="A33" s="56">
        <v>1.18</v>
      </c>
      <c r="B33" s="42" t="s">
        <v>54</v>
      </c>
      <c r="C33" s="42" t="s">
        <v>909</v>
      </c>
      <c r="D33" s="42" t="s">
        <v>910</v>
      </c>
      <c r="E33" s="319" t="s">
        <v>55</v>
      </c>
      <c r="F33" s="44"/>
      <c r="G33" s="54" t="str">
        <f>IF(R1.18=$AA$1,100%,IF(R1.18=$AB$1,80%,IF(R1.18=$AC$1,50%,IF(R1.18=$AD$1,20%,IF(R1.18=$AE$1,"n/a","")))))</f>
        <v/>
      </c>
      <c r="H33" s="42"/>
      <c r="I33" s="43"/>
      <c r="J33" s="305"/>
      <c r="K33" s="387"/>
      <c r="L33" s="323" t="s">
        <v>1169</v>
      </c>
    </row>
    <row r="34" spans="1:12" x14ac:dyDescent="0.2">
      <c r="A34" s="160" t="s">
        <v>56</v>
      </c>
      <c r="B34" s="161"/>
      <c r="C34" s="161"/>
      <c r="D34" s="161"/>
      <c r="E34" s="162"/>
      <c r="F34" s="162"/>
      <c r="G34" s="162"/>
      <c r="H34" s="161"/>
      <c r="I34" s="162"/>
      <c r="J34" s="227"/>
      <c r="K34" s="308"/>
      <c r="L34" s="162"/>
    </row>
    <row r="35" spans="1:12" x14ac:dyDescent="0.2">
      <c r="A35" s="156" t="s">
        <v>57</v>
      </c>
      <c r="B35" s="157"/>
      <c r="C35" s="157"/>
      <c r="D35" s="157"/>
      <c r="E35" s="158"/>
      <c r="F35" s="158"/>
      <c r="G35" s="158"/>
      <c r="H35" s="157"/>
      <c r="I35" s="158"/>
      <c r="J35" s="228"/>
      <c r="K35" s="388"/>
      <c r="L35" s="158"/>
    </row>
    <row r="36" spans="1:12" ht="102" x14ac:dyDescent="0.2">
      <c r="A36" s="56">
        <v>1.19</v>
      </c>
      <c r="B36" s="42" t="s">
        <v>58</v>
      </c>
      <c r="C36" s="42" t="s">
        <v>911</v>
      </c>
      <c r="D36" s="42" t="s">
        <v>912</v>
      </c>
      <c r="E36" s="319" t="s">
        <v>59</v>
      </c>
      <c r="F36" s="44"/>
      <c r="G36" s="54" t="str">
        <f>IF(R1.19=$AA$1,100%,IF(R1.19=$AB$1,80%,IF(R1.19=$AC$1,50%,IF(R1.19=$AD$1,20%,""))))</f>
        <v/>
      </c>
      <c r="H36" s="42"/>
      <c r="I36" s="43"/>
      <c r="J36" s="305"/>
      <c r="K36" s="387"/>
      <c r="L36" s="323" t="s">
        <v>1170</v>
      </c>
    </row>
    <row r="37" spans="1:12" ht="153" x14ac:dyDescent="0.2">
      <c r="A37" s="57">
        <v>1.2</v>
      </c>
      <c r="B37" s="42" t="s">
        <v>60</v>
      </c>
      <c r="C37" s="42" t="s">
        <v>913</v>
      </c>
      <c r="D37" s="42" t="s">
        <v>914</v>
      </c>
      <c r="E37" s="319" t="s">
        <v>61</v>
      </c>
      <c r="F37" s="44"/>
      <c r="G37" s="54" t="str">
        <f>IF(R1.20=$AA$1,100%,IF(R1.20=$AB$1,80%,IF(R1.20=$AC$1,50%,IF(R1.20=$AD$1,20%,""))))</f>
        <v/>
      </c>
      <c r="H37" s="42"/>
      <c r="I37" s="43"/>
      <c r="J37" s="305"/>
      <c r="K37" s="387"/>
      <c r="L37" s="323" t="s">
        <v>1171</v>
      </c>
    </row>
    <row r="38" spans="1:12" ht="140.25" x14ac:dyDescent="0.2">
      <c r="A38" s="56">
        <v>1.21</v>
      </c>
      <c r="B38" s="42" t="s">
        <v>62</v>
      </c>
      <c r="C38" s="42" t="s">
        <v>915</v>
      </c>
      <c r="D38" s="42" t="s">
        <v>916</v>
      </c>
      <c r="E38" s="319" t="s">
        <v>63</v>
      </c>
      <c r="F38" s="44"/>
      <c r="G38" s="54" t="str">
        <f>IF(R1.21=$AA$1,100%,IF(R1.21=$AB$1,80%,IF(R1.21=$AC$1,50%,IF(R1.21=$AD$1,20%,""))))</f>
        <v/>
      </c>
      <c r="H38" s="42"/>
      <c r="I38" s="43"/>
      <c r="J38" s="305"/>
      <c r="K38" s="387"/>
      <c r="L38" s="323" t="s">
        <v>1172</v>
      </c>
    </row>
    <row r="39" spans="1:12" x14ac:dyDescent="0.2">
      <c r="A39" s="156" t="s">
        <v>64</v>
      </c>
      <c r="B39" s="157"/>
      <c r="C39" s="157"/>
      <c r="D39" s="157"/>
      <c r="E39" s="263"/>
      <c r="F39" s="158"/>
      <c r="G39" s="158"/>
      <c r="H39" s="157"/>
      <c r="I39" s="158"/>
      <c r="J39" s="228"/>
      <c r="K39" s="386"/>
      <c r="L39" s="158"/>
    </row>
    <row r="40" spans="1:12" ht="127.5" x14ac:dyDescent="0.2">
      <c r="A40" s="56">
        <v>1.22</v>
      </c>
      <c r="B40" s="42" t="s">
        <v>65</v>
      </c>
      <c r="C40" s="42" t="s">
        <v>917</v>
      </c>
      <c r="D40" s="42" t="s">
        <v>918</v>
      </c>
      <c r="E40" s="319" t="s">
        <v>66</v>
      </c>
      <c r="F40" s="44"/>
      <c r="G40" s="54" t="str">
        <f>IF(R1.22=$AA$1,100%,IF(R1.22=$AB$1,80%,IF(R1.22=$AC$1,50%,IF(R1.22=$AD$1,20%,""))))</f>
        <v/>
      </c>
      <c r="H40" s="42"/>
      <c r="I40" s="43"/>
      <c r="J40" s="305"/>
      <c r="K40" s="387"/>
      <c r="L40" s="323" t="s">
        <v>1173</v>
      </c>
    </row>
    <row r="41" spans="1:12" x14ac:dyDescent="0.2">
      <c r="A41" s="156" t="s">
        <v>67</v>
      </c>
      <c r="B41" s="157"/>
      <c r="C41" s="157"/>
      <c r="D41" s="157"/>
      <c r="E41" s="263"/>
      <c r="F41" s="158"/>
      <c r="G41" s="158"/>
      <c r="H41" s="157"/>
      <c r="I41" s="158"/>
      <c r="J41" s="228"/>
      <c r="K41" s="386"/>
      <c r="L41" s="158"/>
    </row>
    <row r="42" spans="1:12" ht="267.75" x14ac:dyDescent="0.2">
      <c r="A42" s="56">
        <v>1.23</v>
      </c>
      <c r="B42" s="42" t="s">
        <v>68</v>
      </c>
      <c r="C42" s="42" t="s">
        <v>919</v>
      </c>
      <c r="D42" s="42" t="s">
        <v>920</v>
      </c>
      <c r="E42" s="319" t="s">
        <v>69</v>
      </c>
      <c r="F42" s="44"/>
      <c r="G42" s="54" t="str">
        <f>IF(R1.23=$AA$1,100%,IF(R1.23=$AB$1,80%,IF(R1.23=$AC$1,50%,IF(R1.23=$AD$1,20%,""))))</f>
        <v/>
      </c>
      <c r="H42" s="42"/>
      <c r="I42" s="43"/>
      <c r="J42" s="305"/>
      <c r="K42" s="387"/>
      <c r="L42" s="323" t="s">
        <v>1174</v>
      </c>
    </row>
    <row r="43" spans="1:12" ht="153" x14ac:dyDescent="0.2">
      <c r="A43" s="56">
        <v>1.24</v>
      </c>
      <c r="B43" s="42" t="s">
        <v>70</v>
      </c>
      <c r="C43" s="42" t="s">
        <v>921</v>
      </c>
      <c r="D43" s="42" t="s">
        <v>922</v>
      </c>
      <c r="E43" s="319" t="s">
        <v>71</v>
      </c>
      <c r="F43" s="44"/>
      <c r="G43" s="54" t="str">
        <f>IF(R1.24=$AA$1,100%,IF(R1.24=$AB$1,80%,IF(R1.24=$AC$1,50%,IF(R1.24=$AD$1,20%,""))))</f>
        <v/>
      </c>
      <c r="H43" s="42"/>
      <c r="I43" s="43"/>
      <c r="J43" s="305"/>
      <c r="K43" s="387"/>
      <c r="L43" s="323" t="s">
        <v>1175</v>
      </c>
    </row>
    <row r="44" spans="1:12" x14ac:dyDescent="0.2">
      <c r="A44" s="156" t="s">
        <v>72</v>
      </c>
      <c r="B44" s="157"/>
      <c r="C44" s="157"/>
      <c r="D44" s="157"/>
      <c r="E44" s="263"/>
      <c r="F44" s="158"/>
      <c r="G44" s="158"/>
      <c r="H44" s="157"/>
      <c r="I44" s="158"/>
      <c r="J44" s="228"/>
      <c r="K44" s="386"/>
      <c r="L44" s="158"/>
    </row>
    <row r="45" spans="1:12" ht="165.75" x14ac:dyDescent="0.2">
      <c r="A45" s="56">
        <v>1.25</v>
      </c>
      <c r="B45" s="42" t="s">
        <v>73</v>
      </c>
      <c r="C45" s="42" t="s">
        <v>923</v>
      </c>
      <c r="D45" s="42" t="s">
        <v>924</v>
      </c>
      <c r="E45" s="319" t="s">
        <v>74</v>
      </c>
      <c r="F45" s="44"/>
      <c r="G45" s="54" t="str">
        <f>IF(R1.25=$AA$1,100%,IF(R1.25=$AB$1,80%,IF(R1.25=$AC$1,50%,IF(R1.25=$AD$1,20%,""))))</f>
        <v/>
      </c>
      <c r="H45" s="42"/>
      <c r="I45" s="43"/>
      <c r="J45" s="305"/>
      <c r="K45" s="387"/>
      <c r="L45" s="323" t="s">
        <v>1176</v>
      </c>
    </row>
    <row r="46" spans="1:12" ht="102" x14ac:dyDescent="0.2">
      <c r="A46" s="56">
        <v>1.26</v>
      </c>
      <c r="B46" s="42" t="s">
        <v>75</v>
      </c>
      <c r="C46" s="42" t="s">
        <v>925</v>
      </c>
      <c r="D46" s="42" t="s">
        <v>926</v>
      </c>
      <c r="E46" s="319" t="s">
        <v>76</v>
      </c>
      <c r="F46" s="44"/>
      <c r="G46" s="54" t="str">
        <f>IF(R1.26=$AA$1,100%,IF(R1.26=$AB$1,80%,IF(R1.26=$AC$1,50%,IF(R1.26=$AD$1,20%,""))))</f>
        <v/>
      </c>
      <c r="H46" s="42"/>
      <c r="I46" s="43"/>
      <c r="J46" s="305"/>
      <c r="K46" s="387"/>
      <c r="L46" s="323" t="s">
        <v>1177</v>
      </c>
    </row>
    <row r="47" spans="1:12" x14ac:dyDescent="0.2">
      <c r="A47" s="156" t="s">
        <v>77</v>
      </c>
      <c r="B47" s="157"/>
      <c r="C47" s="157"/>
      <c r="D47" s="157"/>
      <c r="E47" s="263"/>
      <c r="F47" s="158"/>
      <c r="G47" s="158"/>
      <c r="H47" s="157"/>
      <c r="I47" s="158"/>
      <c r="J47" s="228"/>
      <c r="K47" s="386"/>
      <c r="L47" s="158"/>
    </row>
    <row r="48" spans="1:12" ht="165.75" x14ac:dyDescent="0.2">
      <c r="A48" s="56">
        <v>1.27</v>
      </c>
      <c r="B48" s="42" t="s">
        <v>78</v>
      </c>
      <c r="C48" s="42" t="s">
        <v>927</v>
      </c>
      <c r="D48" s="42" t="s">
        <v>928</v>
      </c>
      <c r="E48" s="319" t="s">
        <v>79</v>
      </c>
      <c r="F48" s="44"/>
      <c r="G48" s="54" t="str">
        <f>IF(R1.27=$AA$1,100%,IF(R1.27=$AB$1,80%,IF(R1.27=$AC$1,50%,IF(R1.27=$AD$1,20%,""))))</f>
        <v/>
      </c>
      <c r="H48" s="42"/>
      <c r="I48" s="43"/>
      <c r="J48" s="305"/>
      <c r="K48" s="387"/>
      <c r="L48" s="323" t="s">
        <v>1178</v>
      </c>
    </row>
    <row r="49" spans="1:12" x14ac:dyDescent="0.2">
      <c r="A49" s="156" t="s">
        <v>80</v>
      </c>
      <c r="B49" s="157"/>
      <c r="C49" s="157"/>
      <c r="D49" s="157"/>
      <c r="E49" s="263"/>
      <c r="F49" s="158"/>
      <c r="G49" s="158"/>
      <c r="H49" s="157"/>
      <c r="I49" s="158"/>
      <c r="J49" s="228"/>
      <c r="K49" s="386"/>
      <c r="L49" s="158"/>
    </row>
    <row r="50" spans="1:12" ht="280.5" x14ac:dyDescent="0.2">
      <c r="A50" s="56">
        <v>1.28</v>
      </c>
      <c r="B50" s="42" t="s">
        <v>81</v>
      </c>
      <c r="C50" s="42" t="s">
        <v>929</v>
      </c>
      <c r="D50" s="42" t="s">
        <v>930</v>
      </c>
      <c r="E50" s="319" t="s">
        <v>82</v>
      </c>
      <c r="F50" s="44"/>
      <c r="G50" s="54" t="str">
        <f>IF(R1.28=$AA$1,100%,IF(R1.28=$AB$1,80%,IF(R1.28=$AC$1,50%,IF(R1.28=$AD$1,20%,""))))</f>
        <v/>
      </c>
      <c r="H50" s="42"/>
      <c r="I50" s="43"/>
      <c r="J50" s="305"/>
      <c r="K50" s="387"/>
      <c r="L50" s="323" t="s">
        <v>1179</v>
      </c>
    </row>
    <row r="51" spans="1:12" x14ac:dyDescent="0.2">
      <c r="A51" s="160" t="s">
        <v>83</v>
      </c>
      <c r="B51" s="161"/>
      <c r="C51" s="161"/>
      <c r="D51" s="161"/>
      <c r="E51" s="162"/>
      <c r="F51" s="162"/>
      <c r="G51" s="162"/>
      <c r="H51" s="161"/>
      <c r="I51" s="162"/>
      <c r="J51" s="227"/>
      <c r="K51" s="308"/>
      <c r="L51" s="162"/>
    </row>
    <row r="52" spans="1:12" x14ac:dyDescent="0.2">
      <c r="A52" s="156" t="s">
        <v>84</v>
      </c>
      <c r="B52" s="157"/>
      <c r="C52" s="157"/>
      <c r="D52" s="157"/>
      <c r="E52" s="158"/>
      <c r="F52" s="158"/>
      <c r="G52" s="158"/>
      <c r="H52" s="157"/>
      <c r="I52" s="158"/>
      <c r="J52" s="228"/>
      <c r="K52" s="388"/>
      <c r="L52" s="158"/>
    </row>
    <row r="53" spans="1:12" ht="242.25" x14ac:dyDescent="0.2">
      <c r="A53" s="56">
        <v>1.29</v>
      </c>
      <c r="B53" s="42" t="s">
        <v>85</v>
      </c>
      <c r="C53" s="310" t="s">
        <v>931</v>
      </c>
      <c r="D53" s="315" t="s">
        <v>932</v>
      </c>
      <c r="E53" s="321" t="s">
        <v>86</v>
      </c>
      <c r="F53" s="44"/>
      <c r="G53" s="54" t="str">
        <f>IF(R1.29=$AA$1,100%,IF(R1.29=$AB$1,80%,IF(R1.29=$AC$1,50%,IF(R1.29=$AD$1,20%,""))))</f>
        <v/>
      </c>
      <c r="H53" s="42"/>
      <c r="I53" s="43"/>
      <c r="J53" s="305"/>
      <c r="K53" s="387"/>
      <c r="L53" s="323" t="s">
        <v>1180</v>
      </c>
    </row>
    <row r="54" spans="1:12" ht="127.5" x14ac:dyDescent="0.2">
      <c r="A54" s="57">
        <v>1.3</v>
      </c>
      <c r="B54" s="42" t="s">
        <v>87</v>
      </c>
      <c r="C54" s="42" t="s">
        <v>933</v>
      </c>
      <c r="D54" s="316" t="s">
        <v>934</v>
      </c>
      <c r="E54" s="322" t="s">
        <v>88</v>
      </c>
      <c r="F54" s="44"/>
      <c r="G54" s="54" t="str">
        <f>IF(R1.30=$AA$1,100%,IF(R1.30=$AB$1,80%,IF(R1.30=$AC$1,50%,IF(R1.30=$AD$1,20%,""))))</f>
        <v/>
      </c>
      <c r="H54" s="42"/>
      <c r="I54" s="43"/>
      <c r="J54" s="305"/>
      <c r="K54" s="387"/>
      <c r="L54" s="323" t="s">
        <v>1181</v>
      </c>
    </row>
    <row r="55" spans="1:12" ht="102" x14ac:dyDescent="0.2">
      <c r="A55" s="56">
        <v>1.31</v>
      </c>
      <c r="B55" s="42" t="s">
        <v>89</v>
      </c>
      <c r="C55" s="42" t="s">
        <v>935</v>
      </c>
      <c r="D55" s="317" t="s">
        <v>936</v>
      </c>
      <c r="E55" s="322" t="s">
        <v>90</v>
      </c>
      <c r="F55" s="44"/>
      <c r="G55" s="54" t="str">
        <f>IF(R1.31=$AA$1,100%,IF(R1.31=$AB$1,80%,IF(R1.31=$AC$1,50%,IF(R1.31=$AD$1,20%,""))))</f>
        <v/>
      </c>
      <c r="H55" s="42"/>
      <c r="I55" s="43"/>
      <c r="J55" s="305"/>
      <c r="K55" s="387"/>
      <c r="L55" s="323" t="s">
        <v>1182</v>
      </c>
    </row>
    <row r="56" spans="1:12" ht="102" x14ac:dyDescent="0.2">
      <c r="A56" s="56">
        <v>1.32</v>
      </c>
      <c r="B56" s="42" t="s">
        <v>91</v>
      </c>
      <c r="C56" s="42" t="s">
        <v>937</v>
      </c>
      <c r="D56" s="317" t="s">
        <v>938</v>
      </c>
      <c r="E56" s="322" t="s">
        <v>92</v>
      </c>
      <c r="F56" s="44"/>
      <c r="G56" s="54" t="str">
        <f>IF(R1.32=$AA$1,100%,IF(R1.32=$AB$1,80%,IF(R1.32=$AC$1,50%,IF(R1.32=$AD$1,20%,""))))</f>
        <v/>
      </c>
      <c r="H56" s="42"/>
      <c r="I56" s="43"/>
      <c r="J56" s="305"/>
      <c r="K56" s="387"/>
      <c r="L56" s="323" t="s">
        <v>1183</v>
      </c>
    </row>
    <row r="57" spans="1:12" ht="242.25" x14ac:dyDescent="0.2">
      <c r="A57" s="56">
        <v>1.33</v>
      </c>
      <c r="B57" s="42" t="s">
        <v>93</v>
      </c>
      <c r="C57" s="42" t="s">
        <v>939</v>
      </c>
      <c r="D57" s="317" t="s">
        <v>940</v>
      </c>
      <c r="E57" s="322" t="s">
        <v>94</v>
      </c>
      <c r="F57" s="44"/>
      <c r="G57" s="54" t="str">
        <f>IF(R1.33=$AA$1,100%,IF(R1.33=$AB$1,80%,IF(R1.33=$AC$1,50%,IF(R1.33=$AD$1,20%,""))))</f>
        <v/>
      </c>
      <c r="H57" s="42"/>
      <c r="I57" s="43"/>
      <c r="J57" s="305"/>
      <c r="K57" s="387"/>
      <c r="L57" s="323" t="s">
        <v>1184</v>
      </c>
    </row>
  </sheetData>
  <autoFilter ref="A3:L57"/>
  <conditionalFormatting sqref="F6">
    <cfRule type="cellIs" dxfId="335" priority="70" operator="equal">
      <formula>"Not met"</formula>
    </cfRule>
  </conditionalFormatting>
  <conditionalFormatting sqref="F7">
    <cfRule type="cellIs" dxfId="334" priority="32" operator="equal">
      <formula>"Not met"</formula>
    </cfRule>
  </conditionalFormatting>
  <conditionalFormatting sqref="F9">
    <cfRule type="cellIs" dxfId="333" priority="31" operator="equal">
      <formula>"Not met"</formula>
    </cfRule>
  </conditionalFormatting>
  <conditionalFormatting sqref="F10">
    <cfRule type="cellIs" dxfId="332" priority="30" operator="equal">
      <formula>"Not met"</formula>
    </cfRule>
  </conditionalFormatting>
  <conditionalFormatting sqref="F11">
    <cfRule type="cellIs" dxfId="331" priority="29" operator="equal">
      <formula>"Not met"</formula>
    </cfRule>
  </conditionalFormatting>
  <conditionalFormatting sqref="F13">
    <cfRule type="cellIs" dxfId="330" priority="28" operator="equal">
      <formula>"Not met"</formula>
    </cfRule>
  </conditionalFormatting>
  <conditionalFormatting sqref="F16">
    <cfRule type="cellIs" dxfId="329" priority="27" operator="equal">
      <formula>"Not met"</formula>
    </cfRule>
  </conditionalFormatting>
  <conditionalFormatting sqref="F18">
    <cfRule type="cellIs" dxfId="328" priority="26" operator="equal">
      <formula>"Not met"</formula>
    </cfRule>
  </conditionalFormatting>
  <conditionalFormatting sqref="F19">
    <cfRule type="cellIs" dxfId="327" priority="25" operator="equal">
      <formula>"Not met"</formula>
    </cfRule>
  </conditionalFormatting>
  <conditionalFormatting sqref="F21">
    <cfRule type="cellIs" dxfId="326" priority="24" operator="equal">
      <formula>"Not met"</formula>
    </cfRule>
  </conditionalFormatting>
  <conditionalFormatting sqref="F23">
    <cfRule type="cellIs" dxfId="325" priority="23" operator="equal">
      <formula>"Not met"</formula>
    </cfRule>
  </conditionalFormatting>
  <conditionalFormatting sqref="F24">
    <cfRule type="cellIs" dxfId="324" priority="22" operator="equal">
      <formula>"Not met"</formula>
    </cfRule>
  </conditionalFormatting>
  <conditionalFormatting sqref="F26">
    <cfRule type="cellIs" dxfId="323" priority="21" operator="equal">
      <formula>"Not met"</formula>
    </cfRule>
  </conditionalFormatting>
  <conditionalFormatting sqref="F27">
    <cfRule type="cellIs" dxfId="322" priority="20" operator="equal">
      <formula>"Not met"</formula>
    </cfRule>
  </conditionalFormatting>
  <conditionalFormatting sqref="F29">
    <cfRule type="cellIs" dxfId="321" priority="19" operator="equal">
      <formula>"Not met"</formula>
    </cfRule>
  </conditionalFormatting>
  <conditionalFormatting sqref="F31">
    <cfRule type="cellIs" dxfId="320" priority="18" operator="equal">
      <formula>"Not met"</formula>
    </cfRule>
  </conditionalFormatting>
  <conditionalFormatting sqref="F32">
    <cfRule type="cellIs" dxfId="319" priority="17" operator="equal">
      <formula>"Not met"</formula>
    </cfRule>
  </conditionalFormatting>
  <conditionalFormatting sqref="F33">
    <cfRule type="cellIs" dxfId="318" priority="16" operator="equal">
      <formula>"Not met"</formula>
    </cfRule>
  </conditionalFormatting>
  <conditionalFormatting sqref="F36">
    <cfRule type="cellIs" dxfId="317" priority="15" operator="equal">
      <formula>"Not met"</formula>
    </cfRule>
  </conditionalFormatting>
  <conditionalFormatting sqref="F37">
    <cfRule type="cellIs" dxfId="316" priority="14" operator="equal">
      <formula>"Not met"</formula>
    </cfRule>
  </conditionalFormatting>
  <conditionalFormatting sqref="F38">
    <cfRule type="cellIs" dxfId="315" priority="13" operator="equal">
      <formula>"Not met"</formula>
    </cfRule>
  </conditionalFormatting>
  <conditionalFormatting sqref="F40">
    <cfRule type="cellIs" dxfId="314" priority="12" operator="equal">
      <formula>"Not met"</formula>
    </cfRule>
  </conditionalFormatting>
  <conditionalFormatting sqref="F42">
    <cfRule type="cellIs" dxfId="313" priority="11" operator="equal">
      <formula>"Not met"</formula>
    </cfRule>
  </conditionalFormatting>
  <conditionalFormatting sqref="F43">
    <cfRule type="cellIs" dxfId="312" priority="10" operator="equal">
      <formula>"Not met"</formula>
    </cfRule>
  </conditionalFormatting>
  <conditionalFormatting sqref="F45">
    <cfRule type="cellIs" dxfId="311" priority="9" operator="equal">
      <formula>"Not met"</formula>
    </cfRule>
  </conditionalFormatting>
  <conditionalFormatting sqref="F46">
    <cfRule type="cellIs" dxfId="310" priority="8" operator="equal">
      <formula>"Not met"</formula>
    </cfRule>
  </conditionalFormatting>
  <conditionalFormatting sqref="F48">
    <cfRule type="cellIs" dxfId="309" priority="7" operator="equal">
      <formula>"Not met"</formula>
    </cfRule>
  </conditionalFormatting>
  <conditionalFormatting sqref="F50">
    <cfRule type="cellIs" dxfId="308" priority="6" operator="equal">
      <formula>"Not met"</formula>
    </cfRule>
  </conditionalFormatting>
  <conditionalFormatting sqref="F53">
    <cfRule type="cellIs" dxfId="307" priority="5" operator="equal">
      <formula>"Not met"</formula>
    </cfRule>
  </conditionalFormatting>
  <conditionalFormatting sqref="F54">
    <cfRule type="cellIs" dxfId="306" priority="4" operator="equal">
      <formula>"Not met"</formula>
    </cfRule>
  </conditionalFormatting>
  <conditionalFormatting sqref="F55">
    <cfRule type="cellIs" dxfId="305" priority="3" operator="equal">
      <formula>"Not met"</formula>
    </cfRule>
  </conditionalFormatting>
  <conditionalFormatting sqref="F56">
    <cfRule type="cellIs" dxfId="304" priority="2" operator="equal">
      <formula>"Not met"</formula>
    </cfRule>
  </conditionalFormatting>
  <conditionalFormatting sqref="F57">
    <cfRule type="cellIs" dxfId="303" priority="1" operator="equal">
      <formula>"Not met"</formula>
    </cfRule>
  </conditionalFormatting>
  <dataValidations count="6">
    <dataValidation type="list" allowBlank="1" showInputMessage="1" showErrorMessage="1" sqref="K6:K7 K9:K11 K13 K16 K18:K19 K21 K23:K24 K26:K27 K29 K31:K33 K36:K38 K40 K42:K43 K45:K46 K48 K50 K53:K57">
      <formula1>$AA$2:$AC$2</formula1>
    </dataValidation>
    <dataValidation type="list" allowBlank="1" showInputMessage="1" showErrorMessage="1" sqref="F31:F32 F6 F13 F16 F18:F19 F21 F23:F24 F26:F27 F29 F11 F36:F38 F40 F42:F43 F45:F46 F48 F50 F9 F53:F56 F7 F10 F57">
      <formula1>$AA$1:$AD$1</formula1>
    </dataValidation>
    <dataValidation allowBlank="1" showInputMessage="1" showErrorMessage="1" prompt="Value must be between 0% to 100%." sqref="G57"/>
    <dataValidation allowBlank="1" showInputMessage="1" showErrorMessage="1" prompt="Value must be between 0% to 100%." sqref="G6 G7 G9 G10 G11 G13 G16 G18 G19 G21 G23 G24 G26 G27 G29 G31 G32 G33 G36 G37 G38 G40 G42 G43 G45 G46 G48 G50 G53 G54 G55 G56"/>
    <dataValidation type="date" allowBlank="1" showInputMessage="1" showErrorMessage="1" prompt="Enter a date value (for example, 19/10/2020)" sqref="J6:J57">
      <formula1>StartDate</formula1>
      <formula2>EndDate</formula2>
    </dataValidation>
    <dataValidation type="list" allowBlank="1" showInputMessage="1" showErrorMessage="1" sqref="F33">
      <formula1>$AA$1:$AE$1</formula1>
    </dataValidation>
  </dataValidations>
  <hyperlinks>
    <hyperlink ref="L6" location="'Gov-TL'!T1.01" display="Click here to navigate to the task list for Action 1.1"/>
    <hyperlink ref="L7" location="'Gov-TL'!T1.02" display="Click here to navigate to the task list for Action 1.2"/>
    <hyperlink ref="L9" location="'Gov-TL'!T1.03" display="Click here to navigate to the task list for Action 1.3"/>
    <hyperlink ref="L10" location="'Gov-TL'!T1.04" display="Click here to navigate to the task list for Action 1.4"/>
    <hyperlink ref="L11" location="'Gov-TL'!T1.05" display="Click here to navigate to the task list for Action 1.5"/>
    <hyperlink ref="L13" location="'Gov-TL'!T1.06" display="Click here to navigate to the task list for Action 1.6"/>
    <hyperlink ref="L16" location="'Gov-TL'!T1.07" display="Click here to navigate to the task list for Action 1.7"/>
    <hyperlink ref="L18" location="'Gov-TL'!T1.08" display="Click here to navigate to the task list for Action 1.8"/>
    <hyperlink ref="L19" location="'Gov-TL'!T1.09" display="Click here to navigate to the task list for Action 1.9"/>
    <hyperlink ref="L21" location="'Gov-TL'!T1.10" display="Click here to navigate to the task list for Action 1.10"/>
    <hyperlink ref="L23" location="'Gov-TL'!T1.11" display="Click here to navigate to the task list for Action 1.11"/>
    <hyperlink ref="L24" location="'Gov-TL'!T1.12" display="Click here to navigate to the task list for Action 1.12"/>
    <hyperlink ref="L26" location="'Gov-TL'!T1.13" display="Click here to navigate to the task list for Action 1.13"/>
    <hyperlink ref="L27" location="'Gov-TL'!T1.14" display="Click here to navigate to the task list for Action 1.14"/>
    <hyperlink ref="L29" location="'Gov-TL'!T1.15" display="Click here to navigate to the task list for Action 1.15"/>
    <hyperlink ref="L31" location="'Gov-TL'!T1.16" display="Click here to navigate to the task list for Action 1.16"/>
    <hyperlink ref="L32" location="'Gov-TL'!T1.17" display="Click here to navigate to the task list for Action 1.17"/>
    <hyperlink ref="L33" location="'Gov-TL'!T1.18" display="Click here to navigate to the task list for Action 1.18"/>
    <hyperlink ref="L36" location="'Gov-TL'!T1.19" display="Click here to navigate to the task list for Action 1.19"/>
    <hyperlink ref="L37" location="'Gov-TL'!T1.20" display="Click here to navigate to the task list for Action 1.20"/>
    <hyperlink ref="L38" location="'Gov-TL'!T1.21" display="Click here to navigate to the task list for Action 1.21"/>
    <hyperlink ref="L40" location="'Gov-TL'!T1.22" display="Click here to navigate to the task list for Action 1.22"/>
    <hyperlink ref="L42" location="'Gov-TL'!T1.23" display="Click here to navigate to the task list for Action 1.23"/>
    <hyperlink ref="L43" location="'Gov-TL'!T1.24" display="Click here to navigate to the task list for Action 1.24"/>
    <hyperlink ref="L45" location="'Gov-TL'!T1.25" display="Click here to navigate to the task list for Action 1.25"/>
    <hyperlink ref="L46" location="'Gov-TL'!T1.26" display="Click here to navigate to the task list for Action 1.26"/>
    <hyperlink ref="L48" location="'Gov-TL'!T1.27" display="Click here to navigate to the task list for Action 1.27"/>
    <hyperlink ref="L50" location="'Gov-TL'!T1.28" display="Click here to navigate to the task list for Action 1.28"/>
    <hyperlink ref="L53" location="'Gov-TL'!T1.29" display="Click here to navigate to the task list for Action 1.29"/>
    <hyperlink ref="L54" location="'Gov-TL'!T1.30" display="Click here to navigate to the task list for Action 1.30"/>
    <hyperlink ref="L55" location="'Gov-TL'!T1.31" display="Click here to navigate to the task list for Action 1.31"/>
    <hyperlink ref="L56" location="'Gov-TL'!T1.32" display="Click here to navigate to the task list for Action 1.32"/>
    <hyperlink ref="L57" location="'Gov-TL'!T1.33" display="Click here to navigate to the task list for Action 1.33"/>
    <hyperlink ref="E6" location="'Gov-EL'!E1.01" display="Click here to navigate to the list of evidence for Action 1.1"/>
    <hyperlink ref="E7" location="'Gov-EL'!E1.02" display="Click here to navigate to the list of evidence for Action 1.2"/>
    <hyperlink ref="E9" location="'Gov-EL'!E1.03" display="Click here to navigate to the list of evidence for Action 1.3"/>
    <hyperlink ref="E10" location="'Gov-EL'!E1.04" display="Click here to navigate to the list of evidence for Action 1.4"/>
    <hyperlink ref="E11" location="'Gov-EL'!E1.05" display="Click here to navigate to the list of evidence for Action 1.5"/>
    <hyperlink ref="E13" location="'Gov-EL'!E1.06" display="Click here to navigate to the list of evidence for Action 1.6"/>
    <hyperlink ref="E16" location="'Gov-EL'!E1.07" display="Click here to navigate to the list of evidence for Action 1.7"/>
    <hyperlink ref="E18" location="'Gov-EL'!E1.08" display="Click here to navigate to the list of evidence for Action 1.8"/>
    <hyperlink ref="E19" location="'Gov-EL'!E1.09" display="Click here to navigate to the list of evidence for Action 1.9"/>
    <hyperlink ref="E21" location="'Gov-EL'!E1.10" display="Click here to navigate to the list of evidence for Action 1.10"/>
    <hyperlink ref="E23" location="'Gov-EL'!E1.11" display="Click here to navigate to the list of evidence for Action 1.11"/>
    <hyperlink ref="E24" location="'Gov-EL'!E1.12" display="Click here to navigate to the list of evidence for Action 1.12"/>
    <hyperlink ref="E26" location="'Gov-EL'!E1.13" display="Click here to navigate to the list of evidence for Action 1.13"/>
    <hyperlink ref="E27" location="'Gov-EL'!E1.14" display="Click here to navigate to the list of evidence for Action 1.14"/>
    <hyperlink ref="E29" location="'Gov-EL'!E1.15" display="Click here to navigate to the list of evidence for Action 1.15"/>
    <hyperlink ref="E31" location="'Gov-EL'!E1.16" display="Click here to navigate to the list of evidence for Action 1.16"/>
    <hyperlink ref="E32" location="'Gov-EL'!E1.17" display="Click here to navigate to the list of evidence for Action 1.17"/>
    <hyperlink ref="E33" location="'Gov-EL'!E1.18" display="Click here to navigate to the list of evidence for Action 1.17"/>
    <hyperlink ref="E36" location="'Gov-EL'!E1.19" display="Click here to navigate to the list of evidence for Action 1.19"/>
    <hyperlink ref="E37" location="'Gov-EL'!E1.20" display="Click here to navigate to the list of evidence for Action 1.20"/>
    <hyperlink ref="E38" location="'Gov-EL'!E1.21" display="Click here to navigate to the list of evidence for Action 1.21"/>
    <hyperlink ref="E40" location="'Gov-EL'!E1.22" display="Click here to navigate to the list of evidence for Action 1.22"/>
    <hyperlink ref="E42" location="'Gov-EL'!E1.23" display="Click here to navigate to the list of evidence for Action 1.23"/>
    <hyperlink ref="E43" location="'Gov-EL'!E1.24" display="Click here to navigate to the list of evidence for Action 1.24"/>
    <hyperlink ref="E45" location="'Gov-EL'!E1.25" display="Click here to navigate to the list of evidence for Action 1.25"/>
    <hyperlink ref="E46" location="'Gov-EL'!E1.26" display="Click here to navigate to the list of evidence for Action 1.26"/>
    <hyperlink ref="E48" location="'Gov-EL'!E1.27" display="Click here to navigate to the list of evidence for Action 1.27"/>
    <hyperlink ref="E50" location="'Gov-EL'!E1.28" display="Click here to navigate to the list of evidence for Action 1.28"/>
    <hyperlink ref="E53" location="'Gov-EL'!E1.29" display="Click here to navigate to the list of evidence for Action 1.29"/>
    <hyperlink ref="E54" location="'Gov-EL'!E1.30" display="Click here to navigate to the list of evidence for Action 1.30"/>
    <hyperlink ref="E55" location="'Gov-EL'!E1.31" display="Click here to navigate to the list of evidence for Action 1.31"/>
    <hyperlink ref="E56" location="'Gov-EL'!E1.32" display="Click here to navigate to the list of evidence for Action 1.32"/>
    <hyperlink ref="E57" location="'Gov-EL'!E1.33" display="Click here to navigate to the list of evidence for Action 1.33"/>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40B46"/>
  </sheetPr>
  <dimension ref="A1:AE2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1372</v>
      </c>
      <c r="B1" s="1"/>
      <c r="C1" s="1"/>
      <c r="D1" s="1"/>
      <c r="E1" s="1"/>
      <c r="F1" s="1"/>
      <c r="G1" s="1"/>
      <c r="AA1" t="s">
        <v>380</v>
      </c>
      <c r="AB1" t="s">
        <v>1324</v>
      </c>
      <c r="AC1" t="s">
        <v>1293</v>
      </c>
      <c r="AD1" t="s">
        <v>1292</v>
      </c>
      <c r="AE1" t="s">
        <v>382</v>
      </c>
    </row>
    <row r="2" spans="1:31" ht="39.950000000000003" customHeight="1" x14ac:dyDescent="0.2">
      <c r="A2" s="1"/>
      <c r="B2" s="4" t="s">
        <v>319</v>
      </c>
      <c r="C2" s="1"/>
      <c r="D2" s="1"/>
      <c r="E2" s="1"/>
      <c r="F2" s="1"/>
      <c r="G2" s="1"/>
      <c r="AA2" t="s">
        <v>383</v>
      </c>
      <c r="AB2" t="s">
        <v>384</v>
      </c>
      <c r="AC2" t="s">
        <v>385</v>
      </c>
    </row>
    <row r="3" spans="1:31" ht="25.5" x14ac:dyDescent="0.2">
      <c r="A3" s="362" t="s">
        <v>1</v>
      </c>
      <c r="B3" s="115" t="s">
        <v>2</v>
      </c>
      <c r="C3" s="115" t="s">
        <v>3</v>
      </c>
      <c r="D3" s="115" t="s">
        <v>4</v>
      </c>
      <c r="E3" s="115" t="s">
        <v>5</v>
      </c>
      <c r="F3" s="115" t="s">
        <v>6</v>
      </c>
      <c r="G3" s="115" t="s">
        <v>1294</v>
      </c>
      <c r="H3" s="115" t="s">
        <v>7</v>
      </c>
      <c r="I3" s="115" t="s">
        <v>8</v>
      </c>
      <c r="J3" s="115" t="s">
        <v>9</v>
      </c>
      <c r="K3" s="115" t="s">
        <v>10</v>
      </c>
      <c r="L3" s="311" t="s">
        <v>1185</v>
      </c>
    </row>
    <row r="4" spans="1:31" x14ac:dyDescent="0.2">
      <c r="A4" s="184" t="s">
        <v>320</v>
      </c>
      <c r="B4" s="185"/>
      <c r="C4" s="185"/>
      <c r="D4" s="185"/>
      <c r="E4" s="186"/>
      <c r="F4" s="186"/>
      <c r="G4" s="186"/>
      <c r="H4" s="185"/>
      <c r="I4" s="186"/>
      <c r="J4" s="186"/>
      <c r="K4" s="187"/>
      <c r="L4" s="186"/>
    </row>
    <row r="5" spans="1:31" x14ac:dyDescent="0.2">
      <c r="A5" s="156" t="s">
        <v>134</v>
      </c>
      <c r="B5" s="157"/>
      <c r="C5" s="157"/>
      <c r="D5" s="157"/>
      <c r="E5" s="158"/>
      <c r="F5" s="158"/>
      <c r="G5" s="158"/>
      <c r="H5" s="157"/>
      <c r="I5" s="158"/>
      <c r="J5" s="158"/>
      <c r="K5" s="235"/>
      <c r="L5" s="158"/>
    </row>
    <row r="6" spans="1:31" ht="280.5" x14ac:dyDescent="0.2">
      <c r="A6" s="56">
        <v>7.01</v>
      </c>
      <c r="B6" s="42" t="s">
        <v>321</v>
      </c>
      <c r="C6" s="42" t="s">
        <v>1094</v>
      </c>
      <c r="D6" s="42" t="s">
        <v>1095</v>
      </c>
      <c r="E6" s="323" t="s">
        <v>322</v>
      </c>
      <c r="F6" s="44"/>
      <c r="G6" s="54" t="str">
        <f>IF(R7.01=$AA$1,100%,IF(R7.01=$AB$1,80%,IF(R7.01=$AC$1,50%,IF(R7.01=$AD$1,20%,IF(R7.01=$AE$1,"n/a","")))))</f>
        <v/>
      </c>
      <c r="H6" s="42"/>
      <c r="I6" s="53"/>
      <c r="J6" s="55"/>
      <c r="K6" s="53"/>
      <c r="L6" s="323" t="s">
        <v>1269</v>
      </c>
    </row>
    <row r="7" spans="1:31" x14ac:dyDescent="0.2">
      <c r="A7" s="156" t="s">
        <v>100</v>
      </c>
      <c r="B7" s="157"/>
      <c r="C7" s="157"/>
      <c r="D7" s="157"/>
      <c r="E7" s="158"/>
      <c r="F7" s="158"/>
      <c r="G7" s="158"/>
      <c r="H7" s="157"/>
      <c r="I7" s="158"/>
      <c r="J7" s="158"/>
      <c r="K7" s="235"/>
      <c r="L7" s="158"/>
    </row>
    <row r="8" spans="1:31" ht="395.25" x14ac:dyDescent="0.2">
      <c r="A8" s="56">
        <v>7.02</v>
      </c>
      <c r="B8" s="42" t="s">
        <v>323</v>
      </c>
      <c r="C8" s="42" t="s">
        <v>1096</v>
      </c>
      <c r="D8" s="42" t="s">
        <v>1097</v>
      </c>
      <c r="E8" s="323" t="s">
        <v>324</v>
      </c>
      <c r="F8" s="44"/>
      <c r="G8" s="54" t="str">
        <f>IF(R7.02=$AA$1,100%,IF(R7.02=$AB$1,80%,IF(R7.02=$AC$1,50%,IF(R7.02=$AD$1,20%,IF(R7.02=$AE$1,"n/a","")))))</f>
        <v/>
      </c>
      <c r="H8" s="42"/>
      <c r="I8" s="53"/>
      <c r="J8" s="55"/>
      <c r="K8" s="53"/>
      <c r="L8" s="323" t="s">
        <v>1270</v>
      </c>
    </row>
    <row r="9" spans="1:31" x14ac:dyDescent="0.2">
      <c r="A9" s="156" t="s">
        <v>136</v>
      </c>
      <c r="B9" s="157"/>
      <c r="C9" s="157"/>
      <c r="D9" s="157"/>
      <c r="E9" s="158"/>
      <c r="F9" s="158"/>
      <c r="G9" s="158"/>
      <c r="H9" s="157"/>
      <c r="I9" s="158"/>
      <c r="J9" s="158"/>
      <c r="K9" s="235"/>
      <c r="L9" s="158"/>
    </row>
    <row r="10" spans="1:31" ht="344.25" x14ac:dyDescent="0.2">
      <c r="A10" s="56">
        <v>7.03</v>
      </c>
      <c r="B10" s="42" t="s">
        <v>325</v>
      </c>
      <c r="C10" s="42" t="s">
        <v>1098</v>
      </c>
      <c r="D10" s="42" t="s">
        <v>1099</v>
      </c>
      <c r="E10" s="323" t="s">
        <v>326</v>
      </c>
      <c r="F10" s="44"/>
      <c r="G10" s="54" t="str">
        <f>IF(R7.03=$AA$1,100%,IF(R7.03=$AB$1,80%,IF(R7.03=$AC$1,50%,IF(R7.03=$AD$1,20%,IF(R7.03=$AE$1,"n/a","")))))</f>
        <v/>
      </c>
      <c r="H10" s="42"/>
      <c r="I10" s="53"/>
      <c r="J10" s="55"/>
      <c r="K10" s="53"/>
      <c r="L10" s="323" t="s">
        <v>1271</v>
      </c>
    </row>
    <row r="11" spans="1:31" x14ac:dyDescent="0.2">
      <c r="A11" s="184" t="s">
        <v>327</v>
      </c>
      <c r="B11" s="185"/>
      <c r="C11" s="185"/>
      <c r="D11" s="185"/>
      <c r="E11" s="186"/>
      <c r="F11" s="186"/>
      <c r="G11" s="186"/>
      <c r="H11" s="185"/>
      <c r="I11" s="186"/>
      <c r="J11" s="186"/>
      <c r="K11" s="187"/>
      <c r="L11" s="186"/>
    </row>
    <row r="12" spans="1:31" x14ac:dyDescent="0.2">
      <c r="A12" s="156" t="s">
        <v>328</v>
      </c>
      <c r="B12" s="157"/>
      <c r="C12" s="157"/>
      <c r="D12" s="157"/>
      <c r="E12" s="158"/>
      <c r="F12" s="158"/>
      <c r="G12" s="158"/>
      <c r="H12" s="157"/>
      <c r="I12" s="158"/>
      <c r="J12" s="158"/>
      <c r="K12" s="235"/>
      <c r="L12" s="158"/>
    </row>
    <row r="13" spans="1:31" ht="216.75" x14ac:dyDescent="0.2">
      <c r="A13" s="56">
        <v>7.04</v>
      </c>
      <c r="B13" s="42" t="s">
        <v>329</v>
      </c>
      <c r="C13" s="42" t="s">
        <v>1100</v>
      </c>
      <c r="D13" s="42" t="s">
        <v>1101</v>
      </c>
      <c r="E13" s="323" t="s">
        <v>330</v>
      </c>
      <c r="F13" s="44"/>
      <c r="G13" s="54" t="str">
        <f>IF(R7.04=$AA$1,100%,IF(R7.04=$AB$1,80%,IF(R7.04=$AC$1,50%,IF(R7.04=$AD$1,20%,IF(R7.04=$AE$1,"n/a","")))))</f>
        <v/>
      </c>
      <c r="H13" s="42"/>
      <c r="I13" s="53"/>
      <c r="J13" s="55"/>
      <c r="K13" s="53"/>
      <c r="L13" s="323" t="s">
        <v>1272</v>
      </c>
    </row>
    <row r="14" spans="1:31" x14ac:dyDescent="0.2">
      <c r="A14" s="156" t="s">
        <v>331</v>
      </c>
      <c r="B14" s="157"/>
      <c r="C14" s="157"/>
      <c r="D14" s="157"/>
      <c r="E14" s="158"/>
      <c r="F14" s="158"/>
      <c r="G14" s="158"/>
      <c r="H14" s="157"/>
      <c r="I14" s="158"/>
      <c r="J14" s="158"/>
      <c r="K14" s="235"/>
      <c r="L14" s="158"/>
    </row>
    <row r="15" spans="1:31" ht="153" x14ac:dyDescent="0.2">
      <c r="A15" s="56">
        <v>7.05</v>
      </c>
      <c r="B15" s="42" t="s">
        <v>332</v>
      </c>
      <c r="C15" s="42" t="s">
        <v>1102</v>
      </c>
      <c r="D15" s="42" t="s">
        <v>1103</v>
      </c>
      <c r="E15" s="323" t="s">
        <v>333</v>
      </c>
      <c r="F15" s="44"/>
      <c r="G15" s="54" t="str">
        <f>IF(R7.05=$AA$1,100%,IF(R7.05=$AB$1,80%,IF(R7.05=$AC$1,50%,IF(R7.05=$AD$1,20%,IF(R7.05=$AE$1,"n/a","")))))</f>
        <v/>
      </c>
      <c r="H15" s="42"/>
      <c r="I15" s="53"/>
      <c r="J15" s="55"/>
      <c r="K15" s="53"/>
      <c r="L15" s="323" t="s">
        <v>1273</v>
      </c>
    </row>
    <row r="16" spans="1:31" x14ac:dyDescent="0.2">
      <c r="A16" s="156" t="s">
        <v>334</v>
      </c>
      <c r="B16" s="157"/>
      <c r="C16" s="157"/>
      <c r="D16" s="157"/>
      <c r="E16" s="158"/>
      <c r="F16" s="158"/>
      <c r="G16" s="158"/>
      <c r="H16" s="157"/>
      <c r="I16" s="158"/>
      <c r="J16" s="158"/>
      <c r="K16" s="235"/>
      <c r="L16" s="158"/>
    </row>
    <row r="17" spans="1:12" ht="204" x14ac:dyDescent="0.2">
      <c r="A17" s="56">
        <v>7.06</v>
      </c>
      <c r="B17" s="42" t="s">
        <v>335</v>
      </c>
      <c r="C17" s="42" t="s">
        <v>1104</v>
      </c>
      <c r="D17" s="42" t="s">
        <v>1105</v>
      </c>
      <c r="E17" s="323" t="s">
        <v>336</v>
      </c>
      <c r="F17" s="44"/>
      <c r="G17" s="54" t="str">
        <f>IF(R7.06=$AA$1,100%,IF(R7.06=$AB$1,80%,IF(R7.06=$AC$1,50%,IF(R7.06=$AD$1,20%,IF(R7.06=$AE$1,"n/a","")))))</f>
        <v/>
      </c>
      <c r="H17" s="42"/>
      <c r="I17" s="53"/>
      <c r="J17" s="55"/>
      <c r="K17" s="53"/>
      <c r="L17" s="323" t="s">
        <v>1274</v>
      </c>
    </row>
    <row r="18" spans="1:12" x14ac:dyDescent="0.2">
      <c r="A18" s="156" t="s">
        <v>337</v>
      </c>
      <c r="B18" s="157"/>
      <c r="C18" s="157"/>
      <c r="D18" s="157"/>
      <c r="E18" s="158"/>
      <c r="F18" s="158"/>
      <c r="G18" s="158"/>
      <c r="H18" s="157"/>
      <c r="I18" s="158"/>
      <c r="J18" s="158"/>
      <c r="K18" s="235"/>
      <c r="L18" s="158"/>
    </row>
    <row r="19" spans="1:12" ht="191.25" x14ac:dyDescent="0.2">
      <c r="A19" s="56">
        <v>7.07</v>
      </c>
      <c r="B19" s="42" t="s">
        <v>1145</v>
      </c>
      <c r="C19" s="42" t="s">
        <v>1106</v>
      </c>
      <c r="D19" s="42" t="s">
        <v>1107</v>
      </c>
      <c r="E19" s="323" t="s">
        <v>338</v>
      </c>
      <c r="F19" s="44"/>
      <c r="G19" s="54" t="str">
        <f>IF(R7.07=$AA$1,100%,IF(R7.07=$AB$1,80%,IF(R7.07=$AC$1,50%,IF(R7.07=$AD$1,20%,IF(R7.07=$AE$1,"n/a","")))))</f>
        <v/>
      </c>
      <c r="H19" s="42"/>
      <c r="I19" s="53"/>
      <c r="J19" s="55"/>
      <c r="K19" s="53"/>
      <c r="L19" s="323" t="s">
        <v>1275</v>
      </c>
    </row>
    <row r="20" spans="1:12" ht="102" x14ac:dyDescent="0.2">
      <c r="A20" s="56">
        <v>7.08</v>
      </c>
      <c r="B20" s="42" t="s">
        <v>339</v>
      </c>
      <c r="C20" s="42" t="s">
        <v>1108</v>
      </c>
      <c r="D20" s="42" t="s">
        <v>1109</v>
      </c>
      <c r="E20" s="323" t="s">
        <v>340</v>
      </c>
      <c r="F20" s="44"/>
      <c r="G20" s="54" t="str">
        <f>IF(R7.08=$AA$1,100%,IF(R7.08=$AB$1,80%,IF(R7.08=$AC$1,50%,IF(R7.08=$AD$1,20%,IF(R7.08=$AE$1,"n/a","")))))</f>
        <v/>
      </c>
      <c r="H20" s="42"/>
      <c r="I20" s="53"/>
      <c r="J20" s="55"/>
      <c r="K20" s="53"/>
      <c r="L20" s="323" t="s">
        <v>1276</v>
      </c>
    </row>
    <row r="21" spans="1:12" x14ac:dyDescent="0.2">
      <c r="A21" s="184" t="s">
        <v>341</v>
      </c>
      <c r="B21" s="185"/>
      <c r="C21" s="185"/>
      <c r="D21" s="185"/>
      <c r="E21" s="186"/>
      <c r="F21" s="186"/>
      <c r="G21" s="186"/>
      <c r="H21" s="185"/>
      <c r="I21" s="186"/>
      <c r="J21" s="186"/>
      <c r="K21" s="187"/>
      <c r="L21" s="186"/>
    </row>
    <row r="22" spans="1:12" x14ac:dyDescent="0.2">
      <c r="A22" s="156" t="s">
        <v>342</v>
      </c>
      <c r="B22" s="157"/>
      <c r="C22" s="157"/>
      <c r="D22" s="157"/>
      <c r="E22" s="158"/>
      <c r="F22" s="158"/>
      <c r="G22" s="158"/>
      <c r="H22" s="157"/>
      <c r="I22" s="158"/>
      <c r="J22" s="158"/>
      <c r="K22" s="235"/>
      <c r="L22" s="158"/>
    </row>
    <row r="23" spans="1:12" ht="140.25" x14ac:dyDescent="0.2">
      <c r="A23" s="56">
        <v>7.09</v>
      </c>
      <c r="B23" s="42" t="s">
        <v>343</v>
      </c>
      <c r="C23" s="42" t="s">
        <v>1110</v>
      </c>
      <c r="D23" s="42" t="s">
        <v>1111</v>
      </c>
      <c r="E23" s="323" t="s">
        <v>344</v>
      </c>
      <c r="F23" s="44"/>
      <c r="G23" s="54" t="str">
        <f>IF(R7.09=$AA$1,100%,IF(R7.09=$AB$1,80%,IF(R7.09=$AC$1,50%,IF(R7.09=$AD$1,20%,IF(R7.09=$AE$1,"n/a","")))))</f>
        <v/>
      </c>
      <c r="H23" s="42"/>
      <c r="I23" s="53"/>
      <c r="J23" s="55"/>
      <c r="K23" s="53"/>
      <c r="L23" s="323" t="s">
        <v>1277</v>
      </c>
    </row>
    <row r="24" spans="1:12" x14ac:dyDescent="0.2">
      <c r="A24" s="156" t="s">
        <v>345</v>
      </c>
      <c r="B24" s="157"/>
      <c r="C24" s="157"/>
      <c r="D24" s="157"/>
      <c r="E24" s="158"/>
      <c r="F24" s="158"/>
      <c r="G24" s="158"/>
      <c r="H24" s="157"/>
      <c r="I24" s="158"/>
      <c r="J24" s="158"/>
      <c r="K24" s="235"/>
      <c r="L24" s="158"/>
    </row>
    <row r="25" spans="1:12" ht="178.5" x14ac:dyDescent="0.2">
      <c r="A25" s="57">
        <v>7.1</v>
      </c>
      <c r="B25" s="42" t="s">
        <v>346</v>
      </c>
      <c r="C25" s="42" t="s">
        <v>1112</v>
      </c>
      <c r="D25" s="42" t="s">
        <v>1113</v>
      </c>
      <c r="E25" s="323" t="s">
        <v>347</v>
      </c>
      <c r="F25" s="44"/>
      <c r="G25" s="54" t="str">
        <f>IF(R7.10=$AA$1,100%,IF(R7.10=$AB$1,80%,IF(R7.10=$AC$1,50%,IF(R7.10=$AD$1,20%,IF(R7.10=$AE$1,"n/a","")))))</f>
        <v/>
      </c>
      <c r="H25" s="42"/>
      <c r="I25" s="53"/>
      <c r="J25" s="55"/>
      <c r="K25" s="53"/>
      <c r="L25" s="323" t="s">
        <v>1278</v>
      </c>
    </row>
  </sheetData>
  <autoFilter ref="A3:L25"/>
  <conditionalFormatting sqref="F4 F6">
    <cfRule type="cellIs" dxfId="208" priority="12" operator="equal">
      <formula>"Not met"</formula>
    </cfRule>
  </conditionalFormatting>
  <conditionalFormatting sqref="F11">
    <cfRule type="cellIs" dxfId="207" priority="11" operator="equal">
      <formula>"Not met"</formula>
    </cfRule>
  </conditionalFormatting>
  <conditionalFormatting sqref="F21">
    <cfRule type="cellIs" dxfId="206" priority="10" operator="equal">
      <formula>"Not met"</formula>
    </cfRule>
  </conditionalFormatting>
  <conditionalFormatting sqref="F8">
    <cfRule type="cellIs" dxfId="205" priority="9" operator="equal">
      <formula>"Not met"</formula>
    </cfRule>
  </conditionalFormatting>
  <conditionalFormatting sqref="F10">
    <cfRule type="cellIs" dxfId="204" priority="8" operator="equal">
      <formula>"Not met"</formula>
    </cfRule>
  </conditionalFormatting>
  <conditionalFormatting sqref="F13">
    <cfRule type="cellIs" dxfId="203" priority="7" operator="equal">
      <formula>"Not met"</formula>
    </cfRule>
  </conditionalFormatting>
  <conditionalFormatting sqref="F15">
    <cfRule type="cellIs" dxfId="202" priority="6" operator="equal">
      <formula>"Not met"</formula>
    </cfRule>
  </conditionalFormatting>
  <conditionalFormatting sqref="F17">
    <cfRule type="cellIs" dxfId="201" priority="5" operator="equal">
      <formula>"Not met"</formula>
    </cfRule>
  </conditionalFormatting>
  <conditionalFormatting sqref="F19">
    <cfRule type="cellIs" dxfId="200" priority="4" operator="equal">
      <formula>"Not met"</formula>
    </cfRule>
  </conditionalFormatting>
  <conditionalFormatting sqref="F20">
    <cfRule type="cellIs" dxfId="199" priority="3" operator="equal">
      <formula>"Not met"</formula>
    </cfRule>
  </conditionalFormatting>
  <conditionalFormatting sqref="F23">
    <cfRule type="cellIs" dxfId="198" priority="2" operator="equal">
      <formula>"Not met"</formula>
    </cfRule>
  </conditionalFormatting>
  <conditionalFormatting sqref="F25">
    <cfRule type="cellIs" dxfId="197" priority="1" operator="equal">
      <formula>"Not met"</formula>
    </cfRule>
  </conditionalFormatting>
  <dataValidations count="4">
    <dataValidation type="list" allowBlank="1" showInputMessage="1" showErrorMessage="1" sqref="K6 K8 K10 K13 K15 K17 K19:K20 K23 K25">
      <formula1>$AA$2:$AC$2</formula1>
    </dataValidation>
    <dataValidation allowBlank="1" showInputMessage="1" showErrorMessage="1" prompt="Value must be between 0% to 100%." sqref="G6 G8 G10 G13 G15 G17 G19:G20 G23 G25"/>
    <dataValidation type="list" allowBlank="1" showInputMessage="1" showErrorMessage="1" sqref="F6 F8 F10 F13 F15 F17 F19:F20 F23 F25">
      <formula1>$AA$1:$AE$1</formula1>
    </dataValidation>
    <dataValidation type="date" allowBlank="1" showInputMessage="1" showErrorMessage="1" prompt="Enter a date value (for example, 19/10/2020)" sqref="J6:J25">
      <formula1>StartDate</formula1>
      <formula2>EndDate</formula2>
    </dataValidation>
  </dataValidations>
  <hyperlinks>
    <hyperlink ref="E6" location="'Blood-EL'!E7.01" display="Click here to navigate to the list of evidence for Action 7.1"/>
    <hyperlink ref="E8" location="'Blood-EL'!E7.02" display="Click here to navigate to the list of evidence for Action 7.2"/>
    <hyperlink ref="E10" location="'Blood-EL'!E7.03" display="Click here to navigate to the list of evidence for Action 7.3"/>
    <hyperlink ref="E13" location="'Blood-EL'!E7.04" display="Click here to navigate to the list of evidence for Action 7.4"/>
    <hyperlink ref="E15" location="'Blood-EL'!E7.05" display="Click here to navigate to the list of evidence for Action 7.5"/>
    <hyperlink ref="E17" location="'Blood-EL'!E7.06" display="Click here to navigate to the list of evidence for Action 7.6"/>
    <hyperlink ref="E19" location="'Blood-EL'!E7.07" display="Click here to navigate to the list of evidence for Action 7.7"/>
    <hyperlink ref="E20" location="'Blood-EL'!E7.08" display="Click here to navigate to the list of evidence for Action 7.8"/>
    <hyperlink ref="E23" location="'Blood-EL'!E7.09" display="Click here to navigate to the list of evidence for Action 7.9"/>
    <hyperlink ref="E25" location="'Blood-EL'!E7.10" display="Click here to navigate to the list of evidence for Action 7.10"/>
    <hyperlink ref="L6" location="'Blood-TL'!T7.01" display="Click here to navigate to the task list for Action 7.1"/>
    <hyperlink ref="L8" location="'Blood-TL'!T7.02" display="Click here to navigate to the task list for Action 7.2"/>
    <hyperlink ref="L10" location="'Blood-TL'!T7.03" display="Click here to navigate to the task list for Action 7.3"/>
    <hyperlink ref="L13" location="'Blood-TL'!T7.04" display="Click here to navigate to the task list for Action 7.4"/>
    <hyperlink ref="L15" location="'Blood-TL'!T7.05" display="Click here to navigate to the task list for Action 7.5"/>
    <hyperlink ref="L17" location="'Blood-TL'!T7.06" display="Click here to navigate to the task list for Action 7.6"/>
    <hyperlink ref="L19" location="'Blood-TL'!T7.07" display="Click here to navigate to the task list for Action 7.7"/>
    <hyperlink ref="L20" location="'Blood-TL'!T7.08" display="Click here to navigate to the task list for Action 7.8"/>
    <hyperlink ref="L23" location="'Blood-TL'!T7.09" display="Click here to navigate to the task list for Action 7.9"/>
    <hyperlink ref="L25" location="'Blood-TL'!T7.10" display="Click here to navigate to the task list for Action 7.1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BEBE"/>
  </sheetPr>
  <dimension ref="A1:E67"/>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1368</v>
      </c>
    </row>
    <row r="3" spans="2:4" ht="25.5" x14ac:dyDescent="0.2">
      <c r="B3" s="69" t="s">
        <v>319</v>
      </c>
      <c r="C3" s="1"/>
      <c r="D3" s="1"/>
    </row>
    <row r="4" spans="2:4" x14ac:dyDescent="0.2">
      <c r="B4" s="1"/>
      <c r="C4" s="1"/>
      <c r="D4" s="1"/>
    </row>
    <row r="5" spans="2:4" s="355" customFormat="1" ht="25.5" customHeight="1" x14ac:dyDescent="0.2">
      <c r="B5" s="351" t="s">
        <v>1</v>
      </c>
      <c r="C5" s="356" t="s">
        <v>873</v>
      </c>
      <c r="D5" s="357" t="s">
        <v>874</v>
      </c>
    </row>
    <row r="6" spans="2:4" x14ac:dyDescent="0.2">
      <c r="B6" s="211" t="s">
        <v>320</v>
      </c>
      <c r="C6" s="150"/>
      <c r="D6" s="151"/>
    </row>
    <row r="7" spans="2:4" x14ac:dyDescent="0.2">
      <c r="B7" s="202" t="s">
        <v>134</v>
      </c>
      <c r="C7" s="206"/>
      <c r="D7" s="207"/>
    </row>
    <row r="8" spans="2:4" x14ac:dyDescent="0.2">
      <c r="B8" s="329">
        <v>7.1</v>
      </c>
      <c r="C8" s="13" t="s">
        <v>867</v>
      </c>
      <c r="D8" s="14"/>
    </row>
    <row r="9" spans="2:4" x14ac:dyDescent="0.2">
      <c r="B9" s="385"/>
      <c r="C9" s="13" t="s">
        <v>868</v>
      </c>
      <c r="D9" s="14"/>
    </row>
    <row r="10" spans="2:4" x14ac:dyDescent="0.2">
      <c r="B10" s="385"/>
      <c r="C10" s="13" t="s">
        <v>869</v>
      </c>
      <c r="D10" s="14"/>
    </row>
    <row r="11" spans="2:4" x14ac:dyDescent="0.2">
      <c r="B11" s="385"/>
      <c r="C11" s="13" t="s">
        <v>870</v>
      </c>
      <c r="D11" s="14"/>
    </row>
    <row r="12" spans="2:4" x14ac:dyDescent="0.2">
      <c r="B12" s="385"/>
      <c r="C12" s="13" t="s">
        <v>871</v>
      </c>
      <c r="D12" s="14"/>
    </row>
    <row r="13" spans="2:4" x14ac:dyDescent="0.2">
      <c r="B13" s="202" t="s">
        <v>100</v>
      </c>
      <c r="C13" s="206"/>
      <c r="D13" s="207"/>
    </row>
    <row r="14" spans="2:4" x14ac:dyDescent="0.2">
      <c r="B14" s="329">
        <v>7.2</v>
      </c>
      <c r="C14" s="13" t="s">
        <v>867</v>
      </c>
      <c r="D14" s="14"/>
    </row>
    <row r="15" spans="2:4" x14ac:dyDescent="0.2">
      <c r="B15" s="385"/>
      <c r="C15" s="13" t="s">
        <v>868</v>
      </c>
      <c r="D15" s="14"/>
    </row>
    <row r="16" spans="2:4" x14ac:dyDescent="0.2">
      <c r="B16" s="385"/>
      <c r="C16" s="13" t="s">
        <v>869</v>
      </c>
      <c r="D16" s="14"/>
    </row>
    <row r="17" spans="2:4" x14ac:dyDescent="0.2">
      <c r="B17" s="385"/>
      <c r="C17" s="13" t="s">
        <v>870</v>
      </c>
      <c r="D17" s="14"/>
    </row>
    <row r="18" spans="2:4" x14ac:dyDescent="0.2">
      <c r="B18" s="385"/>
      <c r="C18" s="13" t="s">
        <v>871</v>
      </c>
      <c r="D18" s="14"/>
    </row>
    <row r="19" spans="2:4" x14ac:dyDescent="0.2">
      <c r="B19" s="202" t="s">
        <v>136</v>
      </c>
      <c r="C19" s="206"/>
      <c r="D19" s="207"/>
    </row>
    <row r="20" spans="2:4" x14ac:dyDescent="0.2">
      <c r="B20" s="329">
        <v>7.3</v>
      </c>
      <c r="C20" s="13" t="s">
        <v>867</v>
      </c>
      <c r="D20" s="14"/>
    </row>
    <row r="21" spans="2:4" x14ac:dyDescent="0.2">
      <c r="B21" s="385"/>
      <c r="C21" s="13" t="s">
        <v>868</v>
      </c>
      <c r="D21" s="14"/>
    </row>
    <row r="22" spans="2:4" x14ac:dyDescent="0.2">
      <c r="B22" s="385"/>
      <c r="C22" s="13" t="s">
        <v>869</v>
      </c>
      <c r="D22" s="14"/>
    </row>
    <row r="23" spans="2:4" x14ac:dyDescent="0.2">
      <c r="B23" s="385"/>
      <c r="C23" s="13" t="s">
        <v>870</v>
      </c>
      <c r="D23" s="14"/>
    </row>
    <row r="24" spans="2:4" x14ac:dyDescent="0.2">
      <c r="B24" s="385"/>
      <c r="C24" s="13" t="s">
        <v>871</v>
      </c>
      <c r="D24" s="14"/>
    </row>
    <row r="25" spans="2:4" x14ac:dyDescent="0.2">
      <c r="B25" s="211" t="s">
        <v>327</v>
      </c>
      <c r="C25" s="150"/>
      <c r="D25" s="151"/>
    </row>
    <row r="26" spans="2:4" x14ac:dyDescent="0.2">
      <c r="B26" s="202" t="s">
        <v>328</v>
      </c>
      <c r="C26" s="206"/>
      <c r="D26" s="207"/>
    </row>
    <row r="27" spans="2:4" x14ac:dyDescent="0.2">
      <c r="B27" s="329">
        <v>7.4</v>
      </c>
      <c r="C27" s="13" t="s">
        <v>867</v>
      </c>
      <c r="D27" s="14"/>
    </row>
    <row r="28" spans="2:4" x14ac:dyDescent="0.2">
      <c r="B28" s="385"/>
      <c r="C28" s="13" t="s">
        <v>868</v>
      </c>
      <c r="D28" s="14"/>
    </row>
    <row r="29" spans="2:4" x14ac:dyDescent="0.2">
      <c r="B29" s="385"/>
      <c r="C29" s="13" t="s">
        <v>869</v>
      </c>
      <c r="D29" s="14"/>
    </row>
    <row r="30" spans="2:4" x14ac:dyDescent="0.2">
      <c r="B30" s="385"/>
      <c r="C30" s="13" t="s">
        <v>870</v>
      </c>
      <c r="D30" s="14"/>
    </row>
    <row r="31" spans="2:4" x14ac:dyDescent="0.2">
      <c r="B31" s="385"/>
      <c r="C31" s="13" t="s">
        <v>871</v>
      </c>
      <c r="D31" s="14"/>
    </row>
    <row r="32" spans="2:4" x14ac:dyDescent="0.2">
      <c r="B32" s="202" t="s">
        <v>331</v>
      </c>
      <c r="C32" s="206"/>
      <c r="D32" s="207"/>
    </row>
    <row r="33" spans="2:4" x14ac:dyDescent="0.2">
      <c r="B33" s="329">
        <v>7.5</v>
      </c>
      <c r="C33" s="13" t="s">
        <v>867</v>
      </c>
      <c r="D33" s="14"/>
    </row>
    <row r="34" spans="2:4" x14ac:dyDescent="0.2">
      <c r="B34" s="385"/>
      <c r="C34" s="13" t="s">
        <v>868</v>
      </c>
      <c r="D34" s="14"/>
    </row>
    <row r="35" spans="2:4" x14ac:dyDescent="0.2">
      <c r="B35" s="385"/>
      <c r="C35" s="13" t="s">
        <v>869</v>
      </c>
      <c r="D35" s="14"/>
    </row>
    <row r="36" spans="2:4" x14ac:dyDescent="0.2">
      <c r="B36" s="385"/>
      <c r="C36" s="13" t="s">
        <v>870</v>
      </c>
      <c r="D36" s="14"/>
    </row>
    <row r="37" spans="2:4" x14ac:dyDescent="0.2">
      <c r="B37" s="385"/>
      <c r="C37" s="13" t="s">
        <v>871</v>
      </c>
      <c r="D37" s="14"/>
    </row>
    <row r="38" spans="2:4" x14ac:dyDescent="0.2">
      <c r="B38" s="202" t="s">
        <v>334</v>
      </c>
      <c r="C38" s="206"/>
      <c r="D38" s="207"/>
    </row>
    <row r="39" spans="2:4" x14ac:dyDescent="0.2">
      <c r="B39" s="329">
        <v>7.6</v>
      </c>
      <c r="C39" s="13" t="s">
        <v>867</v>
      </c>
      <c r="D39" s="14"/>
    </row>
    <row r="40" spans="2:4" x14ac:dyDescent="0.2">
      <c r="B40" s="385"/>
      <c r="C40" s="13" t="s">
        <v>868</v>
      </c>
      <c r="D40" s="14"/>
    </row>
    <row r="41" spans="2:4" x14ac:dyDescent="0.2">
      <c r="B41" s="385"/>
      <c r="C41" s="13" t="s">
        <v>869</v>
      </c>
      <c r="D41" s="14"/>
    </row>
    <row r="42" spans="2:4" x14ac:dyDescent="0.2">
      <c r="B42" s="385"/>
      <c r="C42" s="13" t="s">
        <v>870</v>
      </c>
      <c r="D42" s="14"/>
    </row>
    <row r="43" spans="2:4" x14ac:dyDescent="0.2">
      <c r="B43" s="385"/>
      <c r="C43" s="13" t="s">
        <v>871</v>
      </c>
      <c r="D43" s="14"/>
    </row>
    <row r="44" spans="2:4" x14ac:dyDescent="0.2">
      <c r="B44" s="202" t="s">
        <v>337</v>
      </c>
      <c r="C44" s="206"/>
      <c r="D44" s="207"/>
    </row>
    <row r="45" spans="2:4" x14ac:dyDescent="0.2">
      <c r="B45" s="329">
        <v>7.7</v>
      </c>
      <c r="C45" s="13" t="s">
        <v>867</v>
      </c>
      <c r="D45" s="14"/>
    </row>
    <row r="46" spans="2:4" x14ac:dyDescent="0.2">
      <c r="B46" s="385"/>
      <c r="C46" s="13" t="s">
        <v>868</v>
      </c>
      <c r="D46" s="14"/>
    </row>
    <row r="47" spans="2:4" x14ac:dyDescent="0.2">
      <c r="B47" s="385"/>
      <c r="C47" s="13" t="s">
        <v>869</v>
      </c>
      <c r="D47" s="14"/>
    </row>
    <row r="48" spans="2:4" x14ac:dyDescent="0.2">
      <c r="B48" s="385"/>
      <c r="C48" s="13" t="s">
        <v>870</v>
      </c>
      <c r="D48" s="14"/>
    </row>
    <row r="49" spans="2:4" x14ac:dyDescent="0.2">
      <c r="B49" s="385"/>
      <c r="C49" s="13" t="s">
        <v>871</v>
      </c>
      <c r="D49" s="14"/>
    </row>
    <row r="50" spans="2:4" x14ac:dyDescent="0.2">
      <c r="B50" s="329">
        <v>7.8</v>
      </c>
      <c r="C50" s="13" t="s">
        <v>867</v>
      </c>
      <c r="D50" s="14"/>
    </row>
    <row r="51" spans="2:4" x14ac:dyDescent="0.2">
      <c r="B51" s="385"/>
      <c r="C51" s="13" t="s">
        <v>868</v>
      </c>
      <c r="D51" s="14"/>
    </row>
    <row r="52" spans="2:4" x14ac:dyDescent="0.2">
      <c r="B52" s="385"/>
      <c r="C52" s="13" t="s">
        <v>869</v>
      </c>
      <c r="D52" s="14"/>
    </row>
    <row r="53" spans="2:4" x14ac:dyDescent="0.2">
      <c r="B53" s="385"/>
      <c r="C53" s="13" t="s">
        <v>870</v>
      </c>
      <c r="D53" s="14"/>
    </row>
    <row r="54" spans="2:4" x14ac:dyDescent="0.2">
      <c r="B54" s="385"/>
      <c r="C54" s="13" t="s">
        <v>871</v>
      </c>
      <c r="D54" s="14"/>
    </row>
    <row r="55" spans="2:4" x14ac:dyDescent="0.2">
      <c r="B55" s="211" t="s">
        <v>341</v>
      </c>
      <c r="C55" s="150"/>
      <c r="D55" s="151"/>
    </row>
    <row r="56" spans="2:4" x14ac:dyDescent="0.2">
      <c r="B56" s="202" t="s">
        <v>342</v>
      </c>
      <c r="C56" s="206"/>
      <c r="D56" s="207"/>
    </row>
    <row r="57" spans="2:4" x14ac:dyDescent="0.2">
      <c r="B57" s="329">
        <v>7.9</v>
      </c>
      <c r="C57" s="13" t="s">
        <v>867</v>
      </c>
      <c r="D57" s="14"/>
    </row>
    <row r="58" spans="2:4" x14ac:dyDescent="0.2">
      <c r="B58" s="385"/>
      <c r="C58" s="13" t="s">
        <v>868</v>
      </c>
      <c r="D58" s="14"/>
    </row>
    <row r="59" spans="2:4" x14ac:dyDescent="0.2">
      <c r="B59" s="385"/>
      <c r="C59" s="13" t="s">
        <v>869</v>
      </c>
      <c r="D59" s="14"/>
    </row>
    <row r="60" spans="2:4" x14ac:dyDescent="0.2">
      <c r="B60" s="385"/>
      <c r="C60" s="13" t="s">
        <v>870</v>
      </c>
      <c r="D60" s="14"/>
    </row>
    <row r="61" spans="2:4" x14ac:dyDescent="0.2">
      <c r="B61" s="385"/>
      <c r="C61" s="13" t="s">
        <v>871</v>
      </c>
      <c r="D61" s="14"/>
    </row>
    <row r="62" spans="2:4" x14ac:dyDescent="0.2">
      <c r="B62" s="202" t="s">
        <v>345</v>
      </c>
      <c r="C62" s="206"/>
      <c r="D62" s="207"/>
    </row>
    <row r="63" spans="2:4" x14ac:dyDescent="0.2">
      <c r="B63" s="330">
        <v>7.1</v>
      </c>
      <c r="C63" s="13" t="s">
        <v>867</v>
      </c>
      <c r="D63" s="14"/>
    </row>
    <row r="64" spans="2:4" x14ac:dyDescent="0.2">
      <c r="B64" s="385"/>
      <c r="C64" s="13" t="s">
        <v>868</v>
      </c>
      <c r="D64" s="14"/>
    </row>
    <row r="65" spans="2:4" x14ac:dyDescent="0.2">
      <c r="B65" s="385"/>
      <c r="C65" s="13" t="s">
        <v>869</v>
      </c>
      <c r="D65" s="14"/>
    </row>
    <row r="66" spans="2:4" x14ac:dyDescent="0.2">
      <c r="B66" s="385"/>
      <c r="C66" s="13" t="s">
        <v>870</v>
      </c>
      <c r="D66" s="14"/>
    </row>
    <row r="67" spans="2:4" x14ac:dyDescent="0.2">
      <c r="B67" s="385"/>
      <c r="C67" s="13" t="s">
        <v>871</v>
      </c>
      <c r="D67" s="14"/>
    </row>
  </sheetData>
  <autoFilter ref="B5:D67"/>
  <hyperlinks>
    <hyperlink ref="B8" location="Blood!A7.01" display="Blood!A7.01"/>
    <hyperlink ref="B14" location="Blood!A7.02" display="Blood!A7.02"/>
    <hyperlink ref="B20" location="Blood!A7.03" display="Blood!A7.03"/>
    <hyperlink ref="B27" location="Blood!A7.04" display="Blood!A7.04"/>
    <hyperlink ref="B33" location="Blood!A7.05" display="Blood!A7.05"/>
    <hyperlink ref="B39" location="Blood!A7.06" display="Blood!A7.06"/>
    <hyperlink ref="B45" location="Blood!A7.07" display="Blood!A7.07"/>
    <hyperlink ref="B50" location="Blood!A7.08" display="Blood!A7.08"/>
    <hyperlink ref="B57" location="Blood!A7.09" display="Blood!A7.09"/>
    <hyperlink ref="B63" location="Blood!A7.10" display="Blood!A7.1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BEBE"/>
    <pageSetUpPr fitToPage="1"/>
  </sheetPr>
  <dimension ref="A1:AC67"/>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1373</v>
      </c>
      <c r="AA1" t="s">
        <v>383</v>
      </c>
      <c r="AB1" t="s">
        <v>384</v>
      </c>
      <c r="AC1" t="s">
        <v>385</v>
      </c>
    </row>
    <row r="3" spans="2:29" ht="25.5" x14ac:dyDescent="0.2">
      <c r="B3" s="69" t="s">
        <v>319</v>
      </c>
      <c r="C3" s="1"/>
      <c r="D3" s="1"/>
    </row>
    <row r="4" spans="2:29" x14ac:dyDescent="0.2">
      <c r="B4" s="1"/>
      <c r="C4" s="1"/>
      <c r="D4" s="1"/>
    </row>
    <row r="5" spans="2:29" ht="25.5" x14ac:dyDescent="0.2">
      <c r="B5" s="342" t="s">
        <v>1</v>
      </c>
      <c r="C5" s="343" t="s">
        <v>7</v>
      </c>
      <c r="D5" s="347" t="s">
        <v>8</v>
      </c>
      <c r="E5" s="347" t="s">
        <v>1295</v>
      </c>
      <c r="F5" s="349" t="s">
        <v>10</v>
      </c>
    </row>
    <row r="6" spans="2:29" x14ac:dyDescent="0.2">
      <c r="B6" s="211" t="s">
        <v>320</v>
      </c>
      <c r="C6" s="150"/>
      <c r="D6" s="261"/>
      <c r="E6" s="261"/>
      <c r="F6" s="262"/>
    </row>
    <row r="7" spans="2:29" x14ac:dyDescent="0.2">
      <c r="B7" s="202" t="s">
        <v>134</v>
      </c>
      <c r="C7" s="206"/>
      <c r="D7" s="263"/>
      <c r="E7" s="263"/>
      <c r="F7" s="267"/>
    </row>
    <row r="8" spans="2:29" x14ac:dyDescent="0.2">
      <c r="B8" s="329">
        <v>7.1</v>
      </c>
      <c r="C8" s="13" t="s">
        <v>1147</v>
      </c>
      <c r="D8" s="264"/>
      <c r="E8" s="270"/>
      <c r="F8" s="379"/>
    </row>
    <row r="9" spans="2:29" x14ac:dyDescent="0.2">
      <c r="B9" s="385"/>
      <c r="C9" s="13" t="s">
        <v>1148</v>
      </c>
      <c r="D9" s="264"/>
      <c r="E9" s="270"/>
      <c r="F9" s="379"/>
    </row>
    <row r="10" spans="2:29" x14ac:dyDescent="0.2">
      <c r="B10" s="385"/>
      <c r="C10" s="13" t="s">
        <v>1149</v>
      </c>
      <c r="D10" s="264"/>
      <c r="E10" s="270"/>
      <c r="F10" s="379"/>
    </row>
    <row r="11" spans="2:29" x14ac:dyDescent="0.2">
      <c r="B11" s="385"/>
      <c r="C11" s="13" t="s">
        <v>1150</v>
      </c>
      <c r="D11" s="264"/>
      <c r="E11" s="270"/>
      <c r="F11" s="379"/>
    </row>
    <row r="12" spans="2:29" x14ac:dyDescent="0.2">
      <c r="B12" s="385"/>
      <c r="C12" s="13" t="s">
        <v>1151</v>
      </c>
      <c r="D12" s="264"/>
      <c r="E12" s="270"/>
      <c r="F12" s="379"/>
    </row>
    <row r="13" spans="2:29" x14ac:dyDescent="0.2">
      <c r="B13" s="202" t="s">
        <v>100</v>
      </c>
      <c r="C13" s="206"/>
      <c r="D13" s="263"/>
      <c r="E13" s="265"/>
      <c r="F13" s="267"/>
    </row>
    <row r="14" spans="2:29" x14ac:dyDescent="0.2">
      <c r="B14" s="329">
        <v>7.2</v>
      </c>
      <c r="C14" s="13" t="s">
        <v>1147</v>
      </c>
      <c r="D14" s="264"/>
      <c r="E14" s="270"/>
      <c r="F14" s="379"/>
    </row>
    <row r="15" spans="2:29" x14ac:dyDescent="0.2">
      <c r="B15" s="385"/>
      <c r="C15" s="13" t="s">
        <v>1148</v>
      </c>
      <c r="D15" s="264"/>
      <c r="E15" s="270"/>
      <c r="F15" s="379"/>
    </row>
    <row r="16" spans="2:29" x14ac:dyDescent="0.2">
      <c r="B16" s="385"/>
      <c r="C16" s="13" t="s">
        <v>1149</v>
      </c>
      <c r="D16" s="264"/>
      <c r="E16" s="270"/>
      <c r="F16" s="379"/>
    </row>
    <row r="17" spans="2:6" x14ac:dyDescent="0.2">
      <c r="B17" s="385"/>
      <c r="C17" s="13" t="s">
        <v>1150</v>
      </c>
      <c r="D17" s="264"/>
      <c r="E17" s="270"/>
      <c r="F17" s="379"/>
    </row>
    <row r="18" spans="2:6" x14ac:dyDescent="0.2">
      <c r="B18" s="385"/>
      <c r="C18" s="13" t="s">
        <v>1151</v>
      </c>
      <c r="D18" s="264"/>
      <c r="E18" s="270"/>
      <c r="F18" s="379"/>
    </row>
    <row r="19" spans="2:6" x14ac:dyDescent="0.2">
      <c r="B19" s="202" t="s">
        <v>136</v>
      </c>
      <c r="C19" s="206"/>
      <c r="D19" s="263"/>
      <c r="E19" s="265"/>
      <c r="F19" s="267"/>
    </row>
    <row r="20" spans="2:6" x14ac:dyDescent="0.2">
      <c r="B20" s="329">
        <v>7.3</v>
      </c>
      <c r="C20" s="13" t="s">
        <v>1147</v>
      </c>
      <c r="D20" s="264"/>
      <c r="E20" s="270"/>
      <c r="F20" s="379"/>
    </row>
    <row r="21" spans="2:6" x14ac:dyDescent="0.2">
      <c r="B21" s="385"/>
      <c r="C21" s="13" t="s">
        <v>1148</v>
      </c>
      <c r="D21" s="264"/>
      <c r="E21" s="270"/>
      <c r="F21" s="379"/>
    </row>
    <row r="22" spans="2:6" x14ac:dyDescent="0.2">
      <c r="B22" s="385"/>
      <c r="C22" s="13" t="s">
        <v>1149</v>
      </c>
      <c r="D22" s="264"/>
      <c r="E22" s="270"/>
      <c r="F22" s="379"/>
    </row>
    <row r="23" spans="2:6" x14ac:dyDescent="0.2">
      <c r="B23" s="385"/>
      <c r="C23" s="13" t="s">
        <v>1150</v>
      </c>
      <c r="D23" s="264"/>
      <c r="E23" s="270"/>
      <c r="F23" s="379"/>
    </row>
    <row r="24" spans="2:6" x14ac:dyDescent="0.2">
      <c r="B24" s="385"/>
      <c r="C24" s="13" t="s">
        <v>1151</v>
      </c>
      <c r="D24" s="264"/>
      <c r="E24" s="270"/>
      <c r="F24" s="379"/>
    </row>
    <row r="25" spans="2:6" x14ac:dyDescent="0.2">
      <c r="B25" s="211" t="s">
        <v>327</v>
      </c>
      <c r="C25" s="150"/>
      <c r="D25" s="261"/>
      <c r="E25" s="266"/>
      <c r="F25" s="268"/>
    </row>
    <row r="26" spans="2:6" x14ac:dyDescent="0.2">
      <c r="B26" s="202" t="s">
        <v>328</v>
      </c>
      <c r="C26" s="206"/>
      <c r="D26" s="263"/>
      <c r="E26" s="265"/>
      <c r="F26" s="267"/>
    </row>
    <row r="27" spans="2:6" x14ac:dyDescent="0.2">
      <c r="B27" s="329">
        <v>7.4</v>
      </c>
      <c r="C27" s="13" t="s">
        <v>1147</v>
      </c>
      <c r="D27" s="264"/>
      <c r="E27" s="270"/>
      <c r="F27" s="379"/>
    </row>
    <row r="28" spans="2:6" x14ac:dyDescent="0.2">
      <c r="B28" s="385"/>
      <c r="C28" s="13" t="s">
        <v>1148</v>
      </c>
      <c r="D28" s="264"/>
      <c r="E28" s="270"/>
      <c r="F28" s="379"/>
    </row>
    <row r="29" spans="2:6" x14ac:dyDescent="0.2">
      <c r="B29" s="385"/>
      <c r="C29" s="13" t="s">
        <v>1149</v>
      </c>
      <c r="D29" s="264"/>
      <c r="E29" s="270"/>
      <c r="F29" s="379"/>
    </row>
    <row r="30" spans="2:6" x14ac:dyDescent="0.2">
      <c r="B30" s="385"/>
      <c r="C30" s="13" t="s">
        <v>1150</v>
      </c>
      <c r="D30" s="264"/>
      <c r="E30" s="270"/>
      <c r="F30" s="379"/>
    </row>
    <row r="31" spans="2:6" x14ac:dyDescent="0.2">
      <c r="B31" s="385"/>
      <c r="C31" s="13" t="s">
        <v>1151</v>
      </c>
      <c r="D31" s="264"/>
      <c r="E31" s="270"/>
      <c r="F31" s="379"/>
    </row>
    <row r="32" spans="2:6" x14ac:dyDescent="0.2">
      <c r="B32" s="202" t="s">
        <v>331</v>
      </c>
      <c r="C32" s="206"/>
      <c r="D32" s="263"/>
      <c r="E32" s="265"/>
      <c r="F32" s="267"/>
    </row>
    <row r="33" spans="2:6" x14ac:dyDescent="0.2">
      <c r="B33" s="329">
        <v>7.5</v>
      </c>
      <c r="C33" s="13" t="s">
        <v>1147</v>
      </c>
      <c r="D33" s="264"/>
      <c r="E33" s="270"/>
      <c r="F33" s="379"/>
    </row>
    <row r="34" spans="2:6" x14ac:dyDescent="0.2">
      <c r="B34" s="385"/>
      <c r="C34" s="13" t="s">
        <v>1148</v>
      </c>
      <c r="D34" s="264"/>
      <c r="E34" s="270"/>
      <c r="F34" s="379"/>
    </row>
    <row r="35" spans="2:6" x14ac:dyDescent="0.2">
      <c r="B35" s="385"/>
      <c r="C35" s="13" t="s">
        <v>1149</v>
      </c>
      <c r="D35" s="264"/>
      <c r="E35" s="270"/>
      <c r="F35" s="379"/>
    </row>
    <row r="36" spans="2:6" x14ac:dyDescent="0.2">
      <c r="B36" s="385"/>
      <c r="C36" s="13" t="s">
        <v>1150</v>
      </c>
      <c r="D36" s="264"/>
      <c r="E36" s="270"/>
      <c r="F36" s="379"/>
    </row>
    <row r="37" spans="2:6" x14ac:dyDescent="0.2">
      <c r="B37" s="385"/>
      <c r="C37" s="13" t="s">
        <v>1151</v>
      </c>
      <c r="D37" s="264"/>
      <c r="E37" s="270"/>
      <c r="F37" s="379"/>
    </row>
    <row r="38" spans="2:6" x14ac:dyDescent="0.2">
      <c r="B38" s="202" t="s">
        <v>334</v>
      </c>
      <c r="C38" s="206"/>
      <c r="D38" s="263"/>
      <c r="E38" s="265"/>
      <c r="F38" s="267"/>
    </row>
    <row r="39" spans="2:6" x14ac:dyDescent="0.2">
      <c r="B39" s="329">
        <v>7.6</v>
      </c>
      <c r="C39" s="13" t="s">
        <v>1147</v>
      </c>
      <c r="D39" s="264"/>
      <c r="E39" s="270"/>
      <c r="F39" s="379"/>
    </row>
    <row r="40" spans="2:6" x14ac:dyDescent="0.2">
      <c r="B40" s="385"/>
      <c r="C40" s="13" t="s">
        <v>1148</v>
      </c>
      <c r="D40" s="264"/>
      <c r="E40" s="270"/>
      <c r="F40" s="379"/>
    </row>
    <row r="41" spans="2:6" x14ac:dyDescent="0.2">
      <c r="B41" s="385"/>
      <c r="C41" s="13" t="s">
        <v>1149</v>
      </c>
      <c r="D41" s="264"/>
      <c r="E41" s="270"/>
      <c r="F41" s="379"/>
    </row>
    <row r="42" spans="2:6" x14ac:dyDescent="0.2">
      <c r="B42" s="385"/>
      <c r="C42" s="13" t="s">
        <v>1150</v>
      </c>
      <c r="D42" s="264"/>
      <c r="E42" s="270"/>
      <c r="F42" s="379"/>
    </row>
    <row r="43" spans="2:6" x14ac:dyDescent="0.2">
      <c r="B43" s="385"/>
      <c r="C43" s="13" t="s">
        <v>1151</v>
      </c>
      <c r="D43" s="264"/>
      <c r="E43" s="270"/>
      <c r="F43" s="379"/>
    </row>
    <row r="44" spans="2:6" x14ac:dyDescent="0.2">
      <c r="B44" s="202" t="s">
        <v>337</v>
      </c>
      <c r="C44" s="206"/>
      <c r="D44" s="263"/>
      <c r="E44" s="265"/>
      <c r="F44" s="267"/>
    </row>
    <row r="45" spans="2:6" x14ac:dyDescent="0.2">
      <c r="B45" s="329">
        <v>7.7</v>
      </c>
      <c r="C45" s="13" t="s">
        <v>1147</v>
      </c>
      <c r="D45" s="264"/>
      <c r="E45" s="270"/>
      <c r="F45" s="379"/>
    </row>
    <row r="46" spans="2:6" x14ac:dyDescent="0.2">
      <c r="B46" s="385"/>
      <c r="C46" s="13" t="s">
        <v>1148</v>
      </c>
      <c r="D46" s="264"/>
      <c r="E46" s="270"/>
      <c r="F46" s="379"/>
    </row>
    <row r="47" spans="2:6" x14ac:dyDescent="0.2">
      <c r="B47" s="385"/>
      <c r="C47" s="13" t="s">
        <v>1149</v>
      </c>
      <c r="D47" s="264"/>
      <c r="E47" s="270"/>
      <c r="F47" s="379"/>
    </row>
    <row r="48" spans="2:6" x14ac:dyDescent="0.2">
      <c r="B48" s="385"/>
      <c r="C48" s="13" t="s">
        <v>1150</v>
      </c>
      <c r="D48" s="264"/>
      <c r="E48" s="270"/>
      <c r="F48" s="379"/>
    </row>
    <row r="49" spans="2:6" x14ac:dyDescent="0.2">
      <c r="B49" s="385"/>
      <c r="C49" s="13" t="s">
        <v>1151</v>
      </c>
      <c r="D49" s="264"/>
      <c r="E49" s="270"/>
      <c r="F49" s="379"/>
    </row>
    <row r="50" spans="2:6" x14ac:dyDescent="0.2">
      <c r="B50" s="329">
        <v>7.8</v>
      </c>
      <c r="C50" s="13" t="s">
        <v>1147</v>
      </c>
      <c r="D50" s="264"/>
      <c r="E50" s="270"/>
      <c r="F50" s="379"/>
    </row>
    <row r="51" spans="2:6" x14ac:dyDescent="0.2">
      <c r="B51" s="385"/>
      <c r="C51" s="13" t="s">
        <v>1148</v>
      </c>
      <c r="D51" s="264"/>
      <c r="E51" s="270"/>
      <c r="F51" s="379"/>
    </row>
    <row r="52" spans="2:6" x14ac:dyDescent="0.2">
      <c r="B52" s="385"/>
      <c r="C52" s="13" t="s">
        <v>1149</v>
      </c>
      <c r="D52" s="264"/>
      <c r="E52" s="270"/>
      <c r="F52" s="379"/>
    </row>
    <row r="53" spans="2:6" x14ac:dyDescent="0.2">
      <c r="B53" s="385"/>
      <c r="C53" s="13" t="s">
        <v>1150</v>
      </c>
      <c r="D53" s="264"/>
      <c r="E53" s="270"/>
      <c r="F53" s="379"/>
    </row>
    <row r="54" spans="2:6" x14ac:dyDescent="0.2">
      <c r="B54" s="385"/>
      <c r="C54" s="13" t="s">
        <v>1151</v>
      </c>
      <c r="D54" s="264"/>
      <c r="E54" s="270"/>
      <c r="F54" s="379"/>
    </row>
    <row r="55" spans="2:6" x14ac:dyDescent="0.2">
      <c r="B55" s="211" t="s">
        <v>341</v>
      </c>
      <c r="C55" s="150"/>
      <c r="D55" s="261"/>
      <c r="E55" s="266"/>
      <c r="F55" s="268"/>
    </row>
    <row r="56" spans="2:6" x14ac:dyDescent="0.2">
      <c r="B56" s="202" t="s">
        <v>342</v>
      </c>
      <c r="C56" s="206"/>
      <c r="D56" s="263"/>
      <c r="E56" s="265"/>
      <c r="F56" s="267"/>
    </row>
    <row r="57" spans="2:6" x14ac:dyDescent="0.2">
      <c r="B57" s="329">
        <v>7.9</v>
      </c>
      <c r="C57" s="13" t="s">
        <v>1147</v>
      </c>
      <c r="D57" s="264"/>
      <c r="E57" s="270"/>
      <c r="F57" s="379"/>
    </row>
    <row r="58" spans="2:6" x14ac:dyDescent="0.2">
      <c r="B58" s="385"/>
      <c r="C58" s="13" t="s">
        <v>1148</v>
      </c>
      <c r="D58" s="264"/>
      <c r="E58" s="270"/>
      <c r="F58" s="379"/>
    </row>
    <row r="59" spans="2:6" x14ac:dyDescent="0.2">
      <c r="B59" s="385"/>
      <c r="C59" s="13" t="s">
        <v>1149</v>
      </c>
      <c r="D59" s="264"/>
      <c r="E59" s="270"/>
      <c r="F59" s="379"/>
    </row>
    <row r="60" spans="2:6" x14ac:dyDescent="0.2">
      <c r="B60" s="385"/>
      <c r="C60" s="13" t="s">
        <v>1150</v>
      </c>
      <c r="D60" s="264"/>
      <c r="E60" s="270"/>
      <c r="F60" s="379"/>
    </row>
    <row r="61" spans="2:6" x14ac:dyDescent="0.2">
      <c r="B61" s="385"/>
      <c r="C61" s="13" t="s">
        <v>1151</v>
      </c>
      <c r="D61" s="264"/>
      <c r="E61" s="270"/>
      <c r="F61" s="379"/>
    </row>
    <row r="62" spans="2:6" x14ac:dyDescent="0.2">
      <c r="B62" s="202" t="s">
        <v>345</v>
      </c>
      <c r="C62" s="206"/>
      <c r="D62" s="263"/>
      <c r="E62" s="265"/>
      <c r="F62" s="267"/>
    </row>
    <row r="63" spans="2:6" x14ac:dyDescent="0.2">
      <c r="B63" s="330">
        <v>7.1</v>
      </c>
      <c r="C63" s="13" t="s">
        <v>1147</v>
      </c>
      <c r="D63" s="264"/>
      <c r="E63" s="270"/>
      <c r="F63" s="379"/>
    </row>
    <row r="64" spans="2:6" x14ac:dyDescent="0.2">
      <c r="B64" s="385"/>
      <c r="C64" s="13" t="s">
        <v>1148</v>
      </c>
      <c r="D64" s="264"/>
      <c r="E64" s="270"/>
      <c r="F64" s="379"/>
    </row>
    <row r="65" spans="2:6" x14ac:dyDescent="0.2">
      <c r="B65" s="385"/>
      <c r="C65" s="13" t="s">
        <v>1149</v>
      </c>
      <c r="D65" s="264"/>
      <c r="E65" s="270"/>
      <c r="F65" s="379"/>
    </row>
    <row r="66" spans="2:6" x14ac:dyDescent="0.2">
      <c r="B66" s="385"/>
      <c r="C66" s="13" t="s">
        <v>1150</v>
      </c>
      <c r="D66" s="264"/>
      <c r="E66" s="270"/>
      <c r="F66" s="379"/>
    </row>
    <row r="67" spans="2:6" x14ac:dyDescent="0.2">
      <c r="B67" s="385"/>
      <c r="C67" s="13" t="s">
        <v>1151</v>
      </c>
      <c r="D67" s="264"/>
      <c r="E67" s="270"/>
      <c r="F67" s="379"/>
    </row>
  </sheetData>
  <autoFilter ref="B5:F67"/>
  <dataValidations count="3">
    <dataValidation type="list" allowBlank="1" showInputMessage="1" showErrorMessage="1" sqref="F8:F12 F14:F18 F20:F24 F27:F31 F33:F37 F39:F43 F45:F54 F57:F61 F63:F67">
      <formula1>$AA$1:$AC$1</formula1>
    </dataValidation>
    <dataValidation allowBlank="1" showInputMessage="1" showErrorMessage="1" sqref="F19 F25:F26 F32 F38 F44 F55:F56 F62"/>
    <dataValidation type="date" allowBlank="1" showInputMessage="1" showErrorMessage="1" prompt="Enter a date value (for example, 19/10/2020)" sqref="E8:E67">
      <formula1>StartDate</formula1>
      <formula2>EndDate</formula2>
    </dataValidation>
  </dataValidations>
  <hyperlinks>
    <hyperlink ref="B8" location="Blood!A7.01" display="Blood!A7.01"/>
    <hyperlink ref="B14" location="Blood!A7.02" display="Blood!A7.02"/>
    <hyperlink ref="B20" location="Blood!A7.03" display="Blood!A7.03"/>
    <hyperlink ref="B27" location="Blood!A7.04" display="Blood!A7.04"/>
    <hyperlink ref="B33" location="Blood!A7.05" display="Blood!A7.05"/>
    <hyperlink ref="B39" location="Blood!A7.06" display="Blood!A7.06"/>
    <hyperlink ref="B45" location="Blood!A7.07" display="Blood!A7.07"/>
    <hyperlink ref="B50" location="Blood!A7.08" display="Blood!A7.08"/>
    <hyperlink ref="B57" location="Blood!A7.09" display="Blood!A7.09"/>
    <hyperlink ref="B63" location="Blood!A7.10" display="Blood!A7.1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32B90"/>
  </sheetPr>
  <dimension ref="A1:AE2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1372</v>
      </c>
      <c r="B1" s="1"/>
      <c r="C1" s="1"/>
      <c r="D1" s="1"/>
      <c r="E1" s="1"/>
      <c r="F1" s="1"/>
      <c r="G1" s="1"/>
      <c r="H1" s="1"/>
      <c r="I1" s="1"/>
      <c r="J1" s="1"/>
      <c r="K1" s="1"/>
      <c r="AA1" t="s">
        <v>380</v>
      </c>
      <c r="AB1" t="s">
        <v>1324</v>
      </c>
      <c r="AC1" t="s">
        <v>1293</v>
      </c>
      <c r="AD1" t="s">
        <v>1292</v>
      </c>
      <c r="AE1" t="s">
        <v>382</v>
      </c>
    </row>
    <row r="2" spans="1:31" ht="39.950000000000003" customHeight="1" x14ac:dyDescent="0.2">
      <c r="A2" s="1"/>
      <c r="B2" s="4" t="s">
        <v>348</v>
      </c>
      <c r="C2" s="1"/>
      <c r="D2" s="1"/>
      <c r="E2" s="1"/>
      <c r="F2" s="1"/>
      <c r="G2" s="1"/>
      <c r="H2" s="1"/>
      <c r="I2" s="1"/>
      <c r="J2" s="1"/>
      <c r="K2" s="1"/>
      <c r="AA2" t="s">
        <v>383</v>
      </c>
      <c r="AB2" t="s">
        <v>384</v>
      </c>
      <c r="AC2" t="s">
        <v>385</v>
      </c>
    </row>
    <row r="3" spans="1:31" ht="25.5" x14ac:dyDescent="0.2">
      <c r="A3" s="361" t="s">
        <v>1</v>
      </c>
      <c r="B3" s="113" t="s">
        <v>2</v>
      </c>
      <c r="C3" s="113" t="s">
        <v>3</v>
      </c>
      <c r="D3" s="113" t="s">
        <v>4</v>
      </c>
      <c r="E3" s="113" t="s">
        <v>5</v>
      </c>
      <c r="F3" s="113" t="s">
        <v>6</v>
      </c>
      <c r="G3" s="113" t="s">
        <v>1294</v>
      </c>
      <c r="H3" s="113" t="s">
        <v>7</v>
      </c>
      <c r="I3" s="113" t="s">
        <v>8</v>
      </c>
      <c r="J3" s="113" t="s">
        <v>9</v>
      </c>
      <c r="K3" s="114" t="s">
        <v>10</v>
      </c>
      <c r="L3" s="311" t="s">
        <v>1185</v>
      </c>
    </row>
    <row r="4" spans="1:31" x14ac:dyDescent="0.2">
      <c r="A4" s="188" t="s">
        <v>349</v>
      </c>
      <c r="B4" s="189"/>
      <c r="C4" s="189"/>
      <c r="D4" s="189"/>
      <c r="E4" s="190"/>
      <c r="F4" s="190"/>
      <c r="G4" s="190"/>
      <c r="H4" s="189"/>
      <c r="I4" s="190"/>
      <c r="J4" s="239"/>
      <c r="K4" s="191"/>
      <c r="L4" s="190"/>
    </row>
    <row r="5" spans="1:31" x14ac:dyDescent="0.2">
      <c r="A5" s="156" t="s">
        <v>97</v>
      </c>
      <c r="B5" s="157"/>
      <c r="C5" s="157"/>
      <c r="D5" s="157"/>
      <c r="E5" s="158"/>
      <c r="F5" s="158"/>
      <c r="G5" s="158"/>
      <c r="H5" s="157"/>
      <c r="I5" s="158"/>
      <c r="J5" s="228"/>
      <c r="K5" s="235"/>
      <c r="L5" s="158"/>
    </row>
    <row r="6" spans="1:31" ht="140.25" x14ac:dyDescent="0.2">
      <c r="A6" s="5">
        <v>8.01</v>
      </c>
      <c r="B6" s="2" t="s">
        <v>350</v>
      </c>
      <c r="C6" s="2" t="s">
        <v>1114</v>
      </c>
      <c r="D6" s="2" t="s">
        <v>1115</v>
      </c>
      <c r="E6" s="331" t="s">
        <v>351</v>
      </c>
      <c r="F6" s="8"/>
      <c r="G6" s="9" t="str">
        <f>IF(R8.01=$AA$1,100%,IF(R8.01=$AB$1,80%,IF(R8.01=$AC$1,50%,IF(R8.01=$AD$1,20%,""))))</f>
        <v/>
      </c>
      <c r="H6" s="2"/>
      <c r="I6" s="7"/>
      <c r="J6" s="240"/>
      <c r="K6" s="390"/>
      <c r="L6" s="331" t="s">
        <v>1279</v>
      </c>
    </row>
    <row r="7" spans="1:31" x14ac:dyDescent="0.2">
      <c r="A7" s="156" t="s">
        <v>100</v>
      </c>
      <c r="B7" s="157"/>
      <c r="C7" s="157"/>
      <c r="D7" s="157"/>
      <c r="E7" s="158"/>
      <c r="F7" s="158"/>
      <c r="G7" s="158"/>
      <c r="H7" s="157"/>
      <c r="I7" s="158"/>
      <c r="J7" s="228"/>
      <c r="K7" s="235"/>
      <c r="L7" s="158"/>
    </row>
    <row r="8" spans="1:31" ht="140.25" x14ac:dyDescent="0.2">
      <c r="A8" s="5">
        <v>8.02</v>
      </c>
      <c r="B8" s="2" t="s">
        <v>352</v>
      </c>
      <c r="C8" s="2" t="s">
        <v>1116</v>
      </c>
      <c r="D8" s="2" t="s">
        <v>1117</v>
      </c>
      <c r="E8" s="331" t="s">
        <v>353</v>
      </c>
      <c r="F8" s="8"/>
      <c r="G8" s="9" t="str">
        <f>IF(R8.02=$AA$1,100%,IF(R8.02=$AB$1,80%,IF(R8.02=$AC$1,50%,IF(R8.02=$AD$1,20%,""))))</f>
        <v/>
      </c>
      <c r="H8" s="2"/>
      <c r="I8" s="7"/>
      <c r="J8" s="240"/>
      <c r="K8" s="390"/>
      <c r="L8" s="331" t="s">
        <v>1280</v>
      </c>
    </row>
    <row r="9" spans="1:31" x14ac:dyDescent="0.2">
      <c r="A9" s="156" t="s">
        <v>136</v>
      </c>
      <c r="B9" s="157"/>
      <c r="C9" s="157"/>
      <c r="D9" s="157"/>
      <c r="E9" s="158"/>
      <c r="F9" s="158"/>
      <c r="G9" s="158"/>
      <c r="H9" s="157"/>
      <c r="I9" s="158"/>
      <c r="J9" s="228"/>
      <c r="K9" s="235"/>
      <c r="L9" s="158"/>
    </row>
    <row r="10" spans="1:31" ht="127.5" x14ac:dyDescent="0.2">
      <c r="A10" s="5">
        <v>8.0299999999999994</v>
      </c>
      <c r="B10" s="2" t="s">
        <v>354</v>
      </c>
      <c r="C10" s="2" t="s">
        <v>1118</v>
      </c>
      <c r="D10" s="2" t="s">
        <v>1119</v>
      </c>
      <c r="E10" s="331" t="s">
        <v>355</v>
      </c>
      <c r="F10" s="8"/>
      <c r="G10" s="9" t="str">
        <f>IF(R8.03=$AA$1,100%,IF(R8.03=$AB$1,80%,IF(R8.03=$AC$1,50%,IF(R8.03=$AD$1,20%,""))))</f>
        <v/>
      </c>
      <c r="H10" s="2"/>
      <c r="I10" s="7"/>
      <c r="J10" s="240"/>
      <c r="K10" s="390"/>
      <c r="L10" s="331" t="s">
        <v>1281</v>
      </c>
    </row>
    <row r="11" spans="1:31" x14ac:dyDescent="0.2">
      <c r="A11" s="188" t="s">
        <v>356</v>
      </c>
      <c r="B11" s="189"/>
      <c r="C11" s="189"/>
      <c r="D11" s="189"/>
      <c r="E11" s="190"/>
      <c r="F11" s="190"/>
      <c r="G11" s="190"/>
      <c r="H11" s="189"/>
      <c r="I11" s="190"/>
      <c r="J11" s="239"/>
      <c r="K11" s="191"/>
      <c r="L11" s="190"/>
    </row>
    <row r="12" spans="1:31" x14ac:dyDescent="0.2">
      <c r="A12" s="156" t="s">
        <v>357</v>
      </c>
      <c r="B12" s="157"/>
      <c r="C12" s="157"/>
      <c r="D12" s="157"/>
      <c r="E12" s="158"/>
      <c r="F12" s="158"/>
      <c r="G12" s="158"/>
      <c r="H12" s="157"/>
      <c r="I12" s="158"/>
      <c r="J12" s="228"/>
      <c r="K12" s="235"/>
      <c r="L12" s="158"/>
    </row>
    <row r="13" spans="1:31" ht="204" x14ac:dyDescent="0.2">
      <c r="A13" s="5">
        <v>8.0399999999999991</v>
      </c>
      <c r="B13" s="2" t="s">
        <v>358</v>
      </c>
      <c r="C13" s="2" t="s">
        <v>1120</v>
      </c>
      <c r="D13" s="2" t="s">
        <v>1121</v>
      </c>
      <c r="E13" s="331" t="s">
        <v>359</v>
      </c>
      <c r="F13" s="8"/>
      <c r="G13" s="9" t="str">
        <f>IF(R8.04=$AA$1,100%,IF(R8.04=$AB$1,80%,IF(R8.04=$AC$1,50%,IF(R8.04=$AD$1,20%,""))))</f>
        <v/>
      </c>
      <c r="H13" s="2"/>
      <c r="I13" s="7"/>
      <c r="J13" s="240"/>
      <c r="K13" s="390"/>
      <c r="L13" s="331" t="s">
        <v>1282</v>
      </c>
    </row>
    <row r="14" spans="1:31" ht="216.75" x14ac:dyDescent="0.2">
      <c r="A14" s="5">
        <v>8.0500000000000007</v>
      </c>
      <c r="B14" s="2" t="s">
        <v>1146</v>
      </c>
      <c r="C14" s="2" t="s">
        <v>1122</v>
      </c>
      <c r="D14" s="2" t="s">
        <v>1123</v>
      </c>
      <c r="E14" s="331" t="s">
        <v>360</v>
      </c>
      <c r="F14" s="8"/>
      <c r="G14" s="9" t="str">
        <f>IF(R8.05=$AA$1,100%,IF(R8.05=$AB$1,80%,IF(R8.05=$AC$1,50%,IF(R8.05=$AD$1,20%,""))))</f>
        <v/>
      </c>
      <c r="H14" s="2"/>
      <c r="I14" s="7"/>
      <c r="J14" s="240"/>
      <c r="K14" s="390"/>
      <c r="L14" s="331" t="s">
        <v>1283</v>
      </c>
    </row>
    <row r="15" spans="1:31" x14ac:dyDescent="0.2">
      <c r="A15" s="156" t="s">
        <v>361</v>
      </c>
      <c r="B15" s="157"/>
      <c r="C15" s="157"/>
      <c r="D15" s="157"/>
      <c r="E15" s="158"/>
      <c r="F15" s="158"/>
      <c r="G15" s="158"/>
      <c r="H15" s="157"/>
      <c r="I15" s="158"/>
      <c r="J15" s="228"/>
      <c r="K15" s="235"/>
      <c r="L15" s="158"/>
    </row>
    <row r="16" spans="1:31" ht="178.5" x14ac:dyDescent="0.2">
      <c r="A16" s="5">
        <v>8.06</v>
      </c>
      <c r="B16" s="2" t="s">
        <v>362</v>
      </c>
      <c r="C16" s="2" t="s">
        <v>1124</v>
      </c>
      <c r="D16" s="2" t="s">
        <v>1125</v>
      </c>
      <c r="E16" s="331" t="s">
        <v>363</v>
      </c>
      <c r="F16" s="8"/>
      <c r="G16" s="9" t="str">
        <f>IF(R8.06=$AA$1,100%,IF(R8.06=$AB$1,80%,IF(R8.06=$AC$1,50%,IF(R8.06=$AD$1,20%,""))))</f>
        <v/>
      </c>
      <c r="H16" s="2"/>
      <c r="I16" s="7"/>
      <c r="J16" s="240"/>
      <c r="K16" s="390"/>
      <c r="L16" s="331" t="s">
        <v>1284</v>
      </c>
    </row>
    <row r="17" spans="1:12" ht="102" x14ac:dyDescent="0.2">
      <c r="A17" s="5">
        <v>8.07</v>
      </c>
      <c r="B17" s="2" t="s">
        <v>364</v>
      </c>
      <c r="C17" s="2" t="s">
        <v>1126</v>
      </c>
      <c r="D17" s="2" t="s">
        <v>1127</v>
      </c>
      <c r="E17" s="331" t="s">
        <v>365</v>
      </c>
      <c r="F17" s="8"/>
      <c r="G17" s="9" t="str">
        <f>IF(R8.07=$AA$1,100%,IF(R8.07=$AB$1,80%,IF(R8.07=$AC$1,50%,IF(R8.07=$AD$1,20%,""))))</f>
        <v/>
      </c>
      <c r="H17" s="2"/>
      <c r="I17" s="7"/>
      <c r="J17" s="240"/>
      <c r="K17" s="390"/>
      <c r="L17" s="331" t="s">
        <v>1285</v>
      </c>
    </row>
    <row r="18" spans="1:12" ht="102" x14ac:dyDescent="0.2">
      <c r="A18" s="5">
        <v>8.08</v>
      </c>
      <c r="B18" s="2" t="s">
        <v>366</v>
      </c>
      <c r="C18" s="2" t="s">
        <v>1128</v>
      </c>
      <c r="D18" s="2" t="s">
        <v>1129</v>
      </c>
      <c r="E18" s="331" t="s">
        <v>367</v>
      </c>
      <c r="F18" s="8"/>
      <c r="G18" s="9" t="str">
        <f>IF(R8.08=$AA$1,100%,IF(R8.08=$AB$1,80%,IF(R8.08=$AC$1,50%,IF(R8.08=$AD$1,20%,""))))</f>
        <v/>
      </c>
      <c r="H18" s="2"/>
      <c r="I18" s="7"/>
      <c r="J18" s="240"/>
      <c r="K18" s="390"/>
      <c r="L18" s="331" t="s">
        <v>1286</v>
      </c>
    </row>
    <row r="19" spans="1:12" ht="127.5" x14ac:dyDescent="0.2">
      <c r="A19" s="5">
        <v>8.09</v>
      </c>
      <c r="B19" s="2" t="s">
        <v>368</v>
      </c>
      <c r="C19" s="2" t="s">
        <v>1130</v>
      </c>
      <c r="D19" s="2" t="s">
        <v>1131</v>
      </c>
      <c r="E19" s="331" t="s">
        <v>369</v>
      </c>
      <c r="F19" s="8"/>
      <c r="G19" s="9" t="str">
        <f>IF(R8.09=$AA$1,100%,IF(R8.09=$AB$1,80%,IF(R8.09=$AC$1,50%,IF(R8.09=$AD$1,20%,""))))</f>
        <v/>
      </c>
      <c r="H19" s="2"/>
      <c r="I19" s="7"/>
      <c r="J19" s="240"/>
      <c r="K19" s="390"/>
      <c r="L19" s="331" t="s">
        <v>1287</v>
      </c>
    </row>
    <row r="20" spans="1:12" x14ac:dyDescent="0.2">
      <c r="A20" s="188" t="s">
        <v>370</v>
      </c>
      <c r="B20" s="189"/>
      <c r="C20" s="189"/>
      <c r="D20" s="189"/>
      <c r="E20" s="190"/>
      <c r="F20" s="190"/>
      <c r="G20" s="190"/>
      <c r="H20" s="189"/>
      <c r="I20" s="190"/>
      <c r="J20" s="239"/>
      <c r="K20" s="191"/>
      <c r="L20" s="190"/>
    </row>
    <row r="21" spans="1:12" x14ac:dyDescent="0.2">
      <c r="A21" s="156" t="s">
        <v>371</v>
      </c>
      <c r="B21" s="157"/>
      <c r="C21" s="157"/>
      <c r="D21" s="157"/>
      <c r="E21" s="158"/>
      <c r="F21" s="158"/>
      <c r="G21" s="158"/>
      <c r="H21" s="157"/>
      <c r="I21" s="158"/>
      <c r="J21" s="228"/>
      <c r="K21" s="235"/>
      <c r="L21" s="158"/>
    </row>
    <row r="22" spans="1:12" ht="102" x14ac:dyDescent="0.2">
      <c r="A22" s="6">
        <v>8.1</v>
      </c>
      <c r="B22" s="2" t="s">
        <v>372</v>
      </c>
      <c r="C22" s="2" t="s">
        <v>1132</v>
      </c>
      <c r="D22" s="2" t="s">
        <v>1133</v>
      </c>
      <c r="E22" s="331" t="s">
        <v>373</v>
      </c>
      <c r="F22" s="8"/>
      <c r="G22" s="9" t="str">
        <f>IF(R8.10=$AA$1,100%,IF(R8.10=$AB$1,80%,IF(R8.10=$AC$1,50%,IF(R8.10=$AD$1,20%,""))))</f>
        <v/>
      </c>
      <c r="H22" s="2"/>
      <c r="I22" s="7"/>
      <c r="J22" s="240"/>
      <c r="K22" s="390"/>
      <c r="L22" s="331" t="s">
        <v>1288</v>
      </c>
    </row>
    <row r="23" spans="1:12" ht="114.75" x14ac:dyDescent="0.2">
      <c r="A23" s="5">
        <v>8.11</v>
      </c>
      <c r="B23" s="2" t="s">
        <v>374</v>
      </c>
      <c r="C23" s="2" t="s">
        <v>1134</v>
      </c>
      <c r="D23" s="2" t="s">
        <v>1135</v>
      </c>
      <c r="E23" s="331" t="s">
        <v>375</v>
      </c>
      <c r="F23" s="8"/>
      <c r="G23" s="9" t="str">
        <f>IF(R8.11=$AA$1,100%,IF(R8.11=$AB$1,80%,IF(R8.11=$AC$1,50%,IF(R8.11=$AD$1,20%,""))))</f>
        <v/>
      </c>
      <c r="H23" s="2"/>
      <c r="I23" s="7"/>
      <c r="J23" s="240"/>
      <c r="K23" s="390"/>
      <c r="L23" s="331" t="s">
        <v>1289</v>
      </c>
    </row>
    <row r="24" spans="1:12" ht="153" x14ac:dyDescent="0.2">
      <c r="A24" s="5">
        <v>8.1199999999999992</v>
      </c>
      <c r="B24" s="2" t="s">
        <v>376</v>
      </c>
      <c r="C24" s="2" t="s">
        <v>1136</v>
      </c>
      <c r="D24" s="2" t="s">
        <v>1137</v>
      </c>
      <c r="E24" s="331" t="s">
        <v>377</v>
      </c>
      <c r="F24" s="8"/>
      <c r="G24" s="9" t="str">
        <f>IF(R8.12=$AA$1,100%,IF(R8.12=$AB$1,80%,IF(R8.12=$AC$1,50%,IF(R8.12=$AD$1,20%,""))))</f>
        <v/>
      </c>
      <c r="H24" s="2"/>
      <c r="I24" s="7"/>
      <c r="J24" s="240"/>
      <c r="K24" s="390"/>
      <c r="L24" s="331" t="s">
        <v>1290</v>
      </c>
    </row>
    <row r="25" spans="1:12" ht="114.75" x14ac:dyDescent="0.2">
      <c r="A25" s="5">
        <v>8.1300000000000008</v>
      </c>
      <c r="B25" s="2" t="s">
        <v>378</v>
      </c>
      <c r="C25" s="2" t="s">
        <v>1138</v>
      </c>
      <c r="D25" s="2" t="s">
        <v>1139</v>
      </c>
      <c r="E25" s="331" t="s">
        <v>379</v>
      </c>
      <c r="F25" s="8"/>
      <c r="G25" s="9" t="str">
        <f>IF(R8.13=$AA$1,100%,IF(R8.13=$AB$1,80%,IF(R8.13=$AC$1,50%,IF(R8.13=$AD$1,20%,""))))</f>
        <v/>
      </c>
      <c r="H25" s="2"/>
      <c r="I25" s="7"/>
      <c r="J25" s="240"/>
      <c r="K25" s="390"/>
      <c r="L25" s="331" t="s">
        <v>1291</v>
      </c>
    </row>
  </sheetData>
  <autoFilter ref="A3:K25"/>
  <conditionalFormatting sqref="F4 F6">
    <cfRule type="cellIs" dxfId="196" priority="15" operator="equal">
      <formula>"Not met"</formula>
    </cfRule>
  </conditionalFormatting>
  <conditionalFormatting sqref="F11">
    <cfRule type="cellIs" dxfId="195" priority="14" operator="equal">
      <formula>"Not met"</formula>
    </cfRule>
  </conditionalFormatting>
  <conditionalFormatting sqref="F20">
    <cfRule type="cellIs" dxfId="194" priority="13" operator="equal">
      <formula>"Not met"</formula>
    </cfRule>
  </conditionalFormatting>
  <conditionalFormatting sqref="F8">
    <cfRule type="cellIs" dxfId="193" priority="12" operator="equal">
      <formula>"Not met"</formula>
    </cfRule>
  </conditionalFormatting>
  <conditionalFormatting sqref="F10">
    <cfRule type="cellIs" dxfId="192" priority="11" operator="equal">
      <formula>"Not met"</formula>
    </cfRule>
  </conditionalFormatting>
  <conditionalFormatting sqref="F13">
    <cfRule type="cellIs" dxfId="191" priority="10" operator="equal">
      <formula>"Not met"</formula>
    </cfRule>
  </conditionalFormatting>
  <conditionalFormatting sqref="F14">
    <cfRule type="cellIs" dxfId="190" priority="9" operator="equal">
      <formula>"Not met"</formula>
    </cfRule>
  </conditionalFormatting>
  <conditionalFormatting sqref="F16">
    <cfRule type="cellIs" dxfId="189" priority="8" operator="equal">
      <formula>"Not met"</formula>
    </cfRule>
  </conditionalFormatting>
  <conditionalFormatting sqref="F17">
    <cfRule type="cellIs" dxfId="188" priority="7" operator="equal">
      <formula>"Not met"</formula>
    </cfRule>
  </conditionalFormatting>
  <conditionalFormatting sqref="F18">
    <cfRule type="cellIs" dxfId="187" priority="6" operator="equal">
      <formula>"Not met"</formula>
    </cfRule>
  </conditionalFormatting>
  <conditionalFormatting sqref="F19">
    <cfRule type="cellIs" dxfId="186" priority="5" operator="equal">
      <formula>"Not met"</formula>
    </cfRule>
  </conditionalFormatting>
  <conditionalFormatting sqref="F22">
    <cfRule type="cellIs" dxfId="185" priority="4" operator="equal">
      <formula>"Not met"</formula>
    </cfRule>
  </conditionalFormatting>
  <conditionalFormatting sqref="F23">
    <cfRule type="cellIs" dxfId="184" priority="3" operator="equal">
      <formula>"Not met"</formula>
    </cfRule>
  </conditionalFormatting>
  <conditionalFormatting sqref="F24">
    <cfRule type="cellIs" dxfId="183" priority="2" operator="equal">
      <formula>"Not met"</formula>
    </cfRule>
  </conditionalFormatting>
  <conditionalFormatting sqref="F25">
    <cfRule type="cellIs" dxfId="182" priority="1" operator="equal">
      <formula>"Not met"</formula>
    </cfRule>
  </conditionalFormatting>
  <dataValidations count="5">
    <dataValidation allowBlank="1" showInputMessage="1" showErrorMessage="1" sqref="F7 F9 F11:F12 F15 F20:F21 K9 K11:K12 K15 K20:K21"/>
    <dataValidation type="list" allowBlank="1" showInputMessage="1" showErrorMessage="1" sqref="K6 K8 K10 K13:K14 K16:K19 K22:K25">
      <formula1>$AA$2:$AC$2</formula1>
    </dataValidation>
    <dataValidation type="list" allowBlank="1" showInputMessage="1" showErrorMessage="1" sqref="F6 F8 F10 F13:F14 F16:F19 F22:F25">
      <formula1>$AA$1:$AD$1</formula1>
    </dataValidation>
    <dataValidation allowBlank="1" showInputMessage="1" showErrorMessage="1" prompt="Value must be between 0% to 100%." sqref="G6 G8 G10 G13:G14 G16:G19 G22:G25"/>
    <dataValidation type="date" allowBlank="1" showInputMessage="1" showErrorMessage="1" prompt="Enter a date value (for example, 19/10/2020)" sqref="J6:J25">
      <formula1>StartDate</formula1>
      <formula2>EndDate</formula2>
    </dataValidation>
  </dataValidations>
  <hyperlinks>
    <hyperlink ref="E6" location="'RR-EL'!E8.01" display="Click here to navigate to the list of evidence for Action 8.1"/>
    <hyperlink ref="E8" location="'RR-EL'!E8.02" display="Click here to navigate to the list of evidence for Action 8.2"/>
    <hyperlink ref="E10" location="'RR-EL'!E8.03" display="Click here to navigate to the list of evidence for Action 8.3"/>
    <hyperlink ref="E13" location="'RR-EL'!E8.04" display="Click here to navigate to the list of evidence for Action 8.4"/>
    <hyperlink ref="E14" location="'RR-EL'!E8.05" display="Click here to navigate to the list of evidence for Action 8.5"/>
    <hyperlink ref="E16" location="'RR-EL'!E8.06" display="Click here to navigate to the list of evidence for Action 8.6"/>
    <hyperlink ref="E17" location="'RR-EL'!E8.07" display="Click here to navigate to the list of evidence for Action 8.7"/>
    <hyperlink ref="E18" location="'RR-EL'!E8.08" display="Click here to navigate to the list of evidence for Action 8.8"/>
    <hyperlink ref="E19" location="'RR-EL'!E8.09" display="Click here to navigate to the list of evidence for Action 8.9"/>
    <hyperlink ref="E22" location="'RR-EL'!E8.10" display="Click here to navigate to the list of evidence for Action 8.10"/>
    <hyperlink ref="E23" location="'RR-EL'!E8.11" display="Click here to navigate to the list of evidence for Action 8.11"/>
    <hyperlink ref="E24" location="'RR-EL'!E8.12" display="Click here to navigate to the list of evidence for Action 8.12"/>
    <hyperlink ref="E25" location="'RR-EL'!E8.13" display="Click here to navigate to the list of evidence for Action 8.13"/>
    <hyperlink ref="L6" location="'RR-TL'!T8.01" display="Click here to navigate to the task list for Action 8.1"/>
    <hyperlink ref="L8" location="'RR-TL'!T8.02" display="Click here to navigate to the task list for Action 8.2"/>
    <hyperlink ref="L10" location="'RR-TL'!T8.03" display="Click here to navigate to the task list for Action 8.3"/>
    <hyperlink ref="L13" location="'RR-TL'!T8.04" display="Click here to navigate to the task list for Action 8.4"/>
    <hyperlink ref="L14" location="'RR-TL'!T8.05" display="Click here to navigate to the task list for Action 8.5"/>
    <hyperlink ref="L16" location="'RR-TL'!T8.06" display="Click here to navigate to the task list for Action 8.6"/>
    <hyperlink ref="L17" location="'RR-TL'!T8.07" display="Click here to navigate to the task list for Action 8.7"/>
    <hyperlink ref="L18" location="'RR-TL'!T8.08" display="Click here to navigate to the task list for Action 8.8"/>
    <hyperlink ref="L19" location="'RR-TL'!T8.09" display="Click here to navigate to the task list for Action 8.9"/>
    <hyperlink ref="L22" location="'RR-TL'!T8.10" display="Click here to navigate to the task list for Action 8.10"/>
    <hyperlink ref="L23" location="'RR-TL'!T8.11" display="Click here to navigate to the task list for Action 8.11"/>
    <hyperlink ref="L24" location="'RR-TL'!T8.12" display="Click here to navigate to the task list for Action 8.12"/>
    <hyperlink ref="L25" location="'RR-TL'!T8.13" display="Click here to navigate to the task list for Action 8.13"/>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BEDD"/>
  </sheetPr>
  <dimension ref="A1:E79"/>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1368</v>
      </c>
    </row>
    <row r="3" spans="2:4" ht="51" customHeight="1" x14ac:dyDescent="0.2">
      <c r="B3" s="456" t="s">
        <v>348</v>
      </c>
      <c r="C3" s="456"/>
      <c r="D3" s="12"/>
    </row>
    <row r="4" spans="2:4" ht="12.75" customHeight="1" x14ac:dyDescent="0.2">
      <c r="B4" s="15"/>
      <c r="C4" s="15"/>
      <c r="D4" s="15"/>
    </row>
    <row r="5" spans="2:4" s="355" customFormat="1" ht="25.5" customHeight="1" x14ac:dyDescent="0.2">
      <c r="B5" s="350" t="s">
        <v>1</v>
      </c>
      <c r="C5" s="343" t="s">
        <v>873</v>
      </c>
      <c r="D5" s="344" t="s">
        <v>874</v>
      </c>
    </row>
    <row r="6" spans="2:4" x14ac:dyDescent="0.2">
      <c r="B6" s="212" t="s">
        <v>349</v>
      </c>
      <c r="C6" s="152"/>
      <c r="D6" s="153"/>
    </row>
    <row r="7" spans="2:4" x14ac:dyDescent="0.2">
      <c r="B7" s="193" t="s">
        <v>97</v>
      </c>
      <c r="C7" s="213"/>
      <c r="D7" s="214"/>
    </row>
    <row r="8" spans="2:4" x14ac:dyDescent="0.2">
      <c r="B8" s="324">
        <v>8.1</v>
      </c>
      <c r="C8" s="154" t="s">
        <v>867</v>
      </c>
      <c r="D8" s="155"/>
    </row>
    <row r="9" spans="2:4" x14ac:dyDescent="0.2">
      <c r="B9" s="382"/>
      <c r="C9" s="154" t="s">
        <v>868</v>
      </c>
      <c r="D9" s="155"/>
    </row>
    <row r="10" spans="2:4" x14ac:dyDescent="0.2">
      <c r="B10" s="382"/>
      <c r="C10" s="154" t="s">
        <v>869</v>
      </c>
      <c r="D10" s="155"/>
    </row>
    <row r="11" spans="2:4" x14ac:dyDescent="0.2">
      <c r="B11" s="382"/>
      <c r="C11" s="154" t="s">
        <v>870</v>
      </c>
      <c r="D11" s="155"/>
    </row>
    <row r="12" spans="2:4" x14ac:dyDescent="0.2">
      <c r="B12" s="382"/>
      <c r="C12" s="154" t="s">
        <v>871</v>
      </c>
      <c r="D12" s="155"/>
    </row>
    <row r="13" spans="2:4" x14ac:dyDescent="0.2">
      <c r="B13" s="193" t="s">
        <v>100</v>
      </c>
      <c r="C13" s="213"/>
      <c r="D13" s="214"/>
    </row>
    <row r="14" spans="2:4" x14ac:dyDescent="0.2">
      <c r="B14" s="324">
        <v>8.1999999999999993</v>
      </c>
      <c r="C14" s="154" t="s">
        <v>867</v>
      </c>
      <c r="D14" s="155"/>
    </row>
    <row r="15" spans="2:4" x14ac:dyDescent="0.2">
      <c r="B15" s="382"/>
      <c r="C15" s="154" t="s">
        <v>868</v>
      </c>
      <c r="D15" s="155"/>
    </row>
    <row r="16" spans="2:4" x14ac:dyDescent="0.2">
      <c r="B16" s="382"/>
      <c r="C16" s="154" t="s">
        <v>869</v>
      </c>
      <c r="D16" s="155"/>
    </row>
    <row r="17" spans="2:4" x14ac:dyDescent="0.2">
      <c r="B17" s="382"/>
      <c r="C17" s="154" t="s">
        <v>870</v>
      </c>
      <c r="D17" s="155"/>
    </row>
    <row r="18" spans="2:4" x14ac:dyDescent="0.2">
      <c r="B18" s="382"/>
      <c r="C18" s="154" t="s">
        <v>871</v>
      </c>
      <c r="D18" s="155"/>
    </row>
    <row r="19" spans="2:4" x14ac:dyDescent="0.2">
      <c r="B19" s="193" t="s">
        <v>136</v>
      </c>
      <c r="C19" s="213"/>
      <c r="D19" s="214"/>
    </row>
    <row r="20" spans="2:4" x14ac:dyDescent="0.2">
      <c r="B20" s="324">
        <v>8.3000000000000007</v>
      </c>
      <c r="C20" s="154" t="s">
        <v>867</v>
      </c>
      <c r="D20" s="155"/>
    </row>
    <row r="21" spans="2:4" x14ac:dyDescent="0.2">
      <c r="B21" s="382"/>
      <c r="C21" s="154" t="s">
        <v>868</v>
      </c>
      <c r="D21" s="155"/>
    </row>
    <row r="22" spans="2:4" x14ac:dyDescent="0.2">
      <c r="B22" s="382"/>
      <c r="C22" s="154" t="s">
        <v>869</v>
      </c>
      <c r="D22" s="155"/>
    </row>
    <row r="23" spans="2:4" x14ac:dyDescent="0.2">
      <c r="B23" s="382"/>
      <c r="C23" s="154" t="s">
        <v>870</v>
      </c>
      <c r="D23" s="155"/>
    </row>
    <row r="24" spans="2:4" x14ac:dyDescent="0.2">
      <c r="B24" s="382"/>
      <c r="C24" s="154" t="s">
        <v>871</v>
      </c>
      <c r="D24" s="155"/>
    </row>
    <row r="25" spans="2:4" x14ac:dyDescent="0.2">
      <c r="B25" s="212" t="s">
        <v>356</v>
      </c>
      <c r="C25" s="152"/>
      <c r="D25" s="153"/>
    </row>
    <row r="26" spans="2:4" x14ac:dyDescent="0.2">
      <c r="B26" s="193" t="s">
        <v>357</v>
      </c>
      <c r="C26" s="213"/>
      <c r="D26" s="214"/>
    </row>
    <row r="27" spans="2:4" x14ac:dyDescent="0.2">
      <c r="B27" s="324">
        <v>8.4</v>
      </c>
      <c r="C27" s="154" t="s">
        <v>867</v>
      </c>
      <c r="D27" s="155"/>
    </row>
    <row r="28" spans="2:4" x14ac:dyDescent="0.2">
      <c r="B28" s="382"/>
      <c r="C28" s="154" t="s">
        <v>868</v>
      </c>
      <c r="D28" s="155"/>
    </row>
    <row r="29" spans="2:4" x14ac:dyDescent="0.2">
      <c r="B29" s="382"/>
      <c r="C29" s="154" t="s">
        <v>869</v>
      </c>
      <c r="D29" s="155"/>
    </row>
    <row r="30" spans="2:4" x14ac:dyDescent="0.2">
      <c r="B30" s="382"/>
      <c r="C30" s="154" t="s">
        <v>870</v>
      </c>
      <c r="D30" s="155"/>
    </row>
    <row r="31" spans="2:4" x14ac:dyDescent="0.2">
      <c r="B31" s="382"/>
      <c r="C31" s="154" t="s">
        <v>871</v>
      </c>
      <c r="D31" s="155"/>
    </row>
    <row r="32" spans="2:4" x14ac:dyDescent="0.2">
      <c r="B32" s="324">
        <v>8.5</v>
      </c>
      <c r="C32" s="154" t="s">
        <v>867</v>
      </c>
      <c r="D32" s="155"/>
    </row>
    <row r="33" spans="2:4" x14ac:dyDescent="0.2">
      <c r="B33" s="382"/>
      <c r="C33" s="154" t="s">
        <v>868</v>
      </c>
      <c r="D33" s="155"/>
    </row>
    <row r="34" spans="2:4" x14ac:dyDescent="0.2">
      <c r="B34" s="382"/>
      <c r="C34" s="154" t="s">
        <v>869</v>
      </c>
      <c r="D34" s="155"/>
    </row>
    <row r="35" spans="2:4" x14ac:dyDescent="0.2">
      <c r="B35" s="382"/>
      <c r="C35" s="154" t="s">
        <v>870</v>
      </c>
      <c r="D35" s="155"/>
    </row>
    <row r="36" spans="2:4" x14ac:dyDescent="0.2">
      <c r="B36" s="382"/>
      <c r="C36" s="154" t="s">
        <v>871</v>
      </c>
      <c r="D36" s="155"/>
    </row>
    <row r="37" spans="2:4" x14ac:dyDescent="0.2">
      <c r="B37" s="193" t="s">
        <v>361</v>
      </c>
      <c r="C37" s="213"/>
      <c r="D37" s="214"/>
    </row>
    <row r="38" spans="2:4" x14ac:dyDescent="0.2">
      <c r="B38" s="324">
        <v>8.6</v>
      </c>
      <c r="C38" s="154" t="s">
        <v>867</v>
      </c>
      <c r="D38" s="155"/>
    </row>
    <row r="39" spans="2:4" x14ac:dyDescent="0.2">
      <c r="B39" s="382"/>
      <c r="C39" s="154" t="s">
        <v>868</v>
      </c>
      <c r="D39" s="155"/>
    </row>
    <row r="40" spans="2:4" x14ac:dyDescent="0.2">
      <c r="B40" s="382"/>
      <c r="C40" s="154" t="s">
        <v>869</v>
      </c>
      <c r="D40" s="155"/>
    </row>
    <row r="41" spans="2:4" x14ac:dyDescent="0.2">
      <c r="B41" s="382"/>
      <c r="C41" s="154" t="s">
        <v>870</v>
      </c>
      <c r="D41" s="155"/>
    </row>
    <row r="42" spans="2:4" x14ac:dyDescent="0.2">
      <c r="B42" s="382"/>
      <c r="C42" s="154" t="s">
        <v>871</v>
      </c>
      <c r="D42" s="155"/>
    </row>
    <row r="43" spans="2:4" x14ac:dyDescent="0.2">
      <c r="B43" s="324">
        <v>8.6999999999999993</v>
      </c>
      <c r="C43" s="154" t="s">
        <v>867</v>
      </c>
      <c r="D43" s="155"/>
    </row>
    <row r="44" spans="2:4" x14ac:dyDescent="0.2">
      <c r="B44" s="382"/>
      <c r="C44" s="154" t="s">
        <v>868</v>
      </c>
      <c r="D44" s="155"/>
    </row>
    <row r="45" spans="2:4" x14ac:dyDescent="0.2">
      <c r="B45" s="382"/>
      <c r="C45" s="154" t="s">
        <v>869</v>
      </c>
      <c r="D45" s="155"/>
    </row>
    <row r="46" spans="2:4" x14ac:dyDescent="0.2">
      <c r="B46" s="382"/>
      <c r="C46" s="154" t="s">
        <v>870</v>
      </c>
      <c r="D46" s="155"/>
    </row>
    <row r="47" spans="2:4" x14ac:dyDescent="0.2">
      <c r="B47" s="382"/>
      <c r="C47" s="154" t="s">
        <v>871</v>
      </c>
      <c r="D47" s="155"/>
    </row>
    <row r="48" spans="2:4" x14ac:dyDescent="0.2">
      <c r="B48" s="324">
        <v>8.8000000000000007</v>
      </c>
      <c r="C48" s="154" t="s">
        <v>867</v>
      </c>
      <c r="D48" s="155"/>
    </row>
    <row r="49" spans="2:4" x14ac:dyDescent="0.2">
      <c r="B49" s="382"/>
      <c r="C49" s="154" t="s">
        <v>868</v>
      </c>
      <c r="D49" s="155"/>
    </row>
    <row r="50" spans="2:4" x14ac:dyDescent="0.2">
      <c r="B50" s="382"/>
      <c r="C50" s="154" t="s">
        <v>869</v>
      </c>
      <c r="D50" s="155"/>
    </row>
    <row r="51" spans="2:4" x14ac:dyDescent="0.2">
      <c r="B51" s="382"/>
      <c r="C51" s="154" t="s">
        <v>870</v>
      </c>
      <c r="D51" s="155"/>
    </row>
    <row r="52" spans="2:4" x14ac:dyDescent="0.2">
      <c r="B52" s="382"/>
      <c r="C52" s="154" t="s">
        <v>871</v>
      </c>
      <c r="D52" s="155"/>
    </row>
    <row r="53" spans="2:4" x14ac:dyDescent="0.2">
      <c r="B53" s="324">
        <v>8.9</v>
      </c>
      <c r="C53" s="154" t="s">
        <v>867</v>
      </c>
      <c r="D53" s="155"/>
    </row>
    <row r="54" spans="2:4" x14ac:dyDescent="0.2">
      <c r="B54" s="382"/>
      <c r="C54" s="154" t="s">
        <v>868</v>
      </c>
      <c r="D54" s="155"/>
    </row>
    <row r="55" spans="2:4" x14ac:dyDescent="0.2">
      <c r="B55" s="382"/>
      <c r="C55" s="154" t="s">
        <v>869</v>
      </c>
      <c r="D55" s="155"/>
    </row>
    <row r="56" spans="2:4" x14ac:dyDescent="0.2">
      <c r="B56" s="382"/>
      <c r="C56" s="154" t="s">
        <v>870</v>
      </c>
      <c r="D56" s="155"/>
    </row>
    <row r="57" spans="2:4" x14ac:dyDescent="0.2">
      <c r="B57" s="382"/>
      <c r="C57" s="154" t="s">
        <v>871</v>
      </c>
      <c r="D57" s="155"/>
    </row>
    <row r="58" spans="2:4" x14ac:dyDescent="0.2">
      <c r="B58" s="212" t="s">
        <v>370</v>
      </c>
      <c r="C58" s="152"/>
      <c r="D58" s="153"/>
    </row>
    <row r="59" spans="2:4" x14ac:dyDescent="0.2">
      <c r="B59" s="193" t="s">
        <v>371</v>
      </c>
      <c r="C59" s="213"/>
      <c r="D59" s="214"/>
    </row>
    <row r="60" spans="2:4" x14ac:dyDescent="0.2">
      <c r="B60" s="325">
        <v>8.1</v>
      </c>
      <c r="C60" s="154" t="s">
        <v>867</v>
      </c>
      <c r="D60" s="155"/>
    </row>
    <row r="61" spans="2:4" x14ac:dyDescent="0.2">
      <c r="B61" s="382"/>
      <c r="C61" s="154" t="s">
        <v>868</v>
      </c>
      <c r="D61" s="155"/>
    </row>
    <row r="62" spans="2:4" x14ac:dyDescent="0.2">
      <c r="B62" s="382"/>
      <c r="C62" s="154" t="s">
        <v>869</v>
      </c>
      <c r="D62" s="155"/>
    </row>
    <row r="63" spans="2:4" x14ac:dyDescent="0.2">
      <c r="B63" s="382"/>
      <c r="C63" s="154" t="s">
        <v>870</v>
      </c>
      <c r="D63" s="155"/>
    </row>
    <row r="64" spans="2:4" x14ac:dyDescent="0.2">
      <c r="B64" s="382"/>
      <c r="C64" s="154" t="s">
        <v>871</v>
      </c>
      <c r="D64" s="155"/>
    </row>
    <row r="65" spans="2:4" x14ac:dyDescent="0.2">
      <c r="B65" s="324">
        <v>8.11</v>
      </c>
      <c r="C65" s="154" t="s">
        <v>867</v>
      </c>
      <c r="D65" s="155"/>
    </row>
    <row r="66" spans="2:4" x14ac:dyDescent="0.2">
      <c r="B66" s="382"/>
      <c r="C66" s="154" t="s">
        <v>868</v>
      </c>
      <c r="D66" s="155"/>
    </row>
    <row r="67" spans="2:4" x14ac:dyDescent="0.2">
      <c r="B67" s="382"/>
      <c r="C67" s="154" t="s">
        <v>869</v>
      </c>
      <c r="D67" s="155"/>
    </row>
    <row r="68" spans="2:4" x14ac:dyDescent="0.2">
      <c r="B68" s="382"/>
      <c r="C68" s="154" t="s">
        <v>870</v>
      </c>
      <c r="D68" s="155"/>
    </row>
    <row r="69" spans="2:4" x14ac:dyDescent="0.2">
      <c r="B69" s="382"/>
      <c r="C69" s="154" t="s">
        <v>871</v>
      </c>
      <c r="D69" s="155"/>
    </row>
    <row r="70" spans="2:4" x14ac:dyDescent="0.2">
      <c r="B70" s="324">
        <v>8.1199999999999992</v>
      </c>
      <c r="C70" s="154" t="s">
        <v>867</v>
      </c>
      <c r="D70" s="155"/>
    </row>
    <row r="71" spans="2:4" x14ac:dyDescent="0.2">
      <c r="B71" s="382"/>
      <c r="C71" s="154" t="s">
        <v>868</v>
      </c>
      <c r="D71" s="155"/>
    </row>
    <row r="72" spans="2:4" x14ac:dyDescent="0.2">
      <c r="B72" s="382"/>
      <c r="C72" s="154" t="s">
        <v>869</v>
      </c>
      <c r="D72" s="155"/>
    </row>
    <row r="73" spans="2:4" x14ac:dyDescent="0.2">
      <c r="B73" s="382"/>
      <c r="C73" s="154" t="s">
        <v>870</v>
      </c>
      <c r="D73" s="155"/>
    </row>
    <row r="74" spans="2:4" x14ac:dyDescent="0.2">
      <c r="B74" s="382"/>
      <c r="C74" s="154" t="s">
        <v>871</v>
      </c>
      <c r="D74" s="155"/>
    </row>
    <row r="75" spans="2:4" x14ac:dyDescent="0.2">
      <c r="B75" s="324">
        <v>8.1300000000000008</v>
      </c>
      <c r="C75" s="154" t="s">
        <v>867</v>
      </c>
      <c r="D75" s="155"/>
    </row>
    <row r="76" spans="2:4" x14ac:dyDescent="0.2">
      <c r="B76" s="382"/>
      <c r="C76" s="154" t="s">
        <v>868</v>
      </c>
      <c r="D76" s="155"/>
    </row>
    <row r="77" spans="2:4" x14ac:dyDescent="0.2">
      <c r="B77" s="382"/>
      <c r="C77" s="154" t="s">
        <v>869</v>
      </c>
      <c r="D77" s="155"/>
    </row>
    <row r="78" spans="2:4" x14ac:dyDescent="0.2">
      <c r="B78" s="382"/>
      <c r="C78" s="154" t="s">
        <v>870</v>
      </c>
      <c r="D78" s="155"/>
    </row>
    <row r="79" spans="2:4" x14ac:dyDescent="0.2">
      <c r="B79" s="382"/>
      <c r="C79" s="154" t="s">
        <v>871</v>
      </c>
      <c r="D79" s="155"/>
    </row>
  </sheetData>
  <autoFilter ref="B5:D79"/>
  <mergeCells count="1">
    <mergeCell ref="B3:C3"/>
  </mergeCells>
  <hyperlinks>
    <hyperlink ref="B8" location="RR!A8.01" display="RR!A8.01"/>
    <hyperlink ref="B14" location="RR!A8.02" display="RR!A8.02"/>
    <hyperlink ref="B20" location="RR!A8.03" display="RR!A8.03"/>
    <hyperlink ref="B27" location="RR!A8.04" display="RR!A8.04"/>
    <hyperlink ref="B32" location="RR!A8.05" display="RR!A8.05"/>
    <hyperlink ref="B38" location="RR!A8.06" display="RR!A8.06"/>
    <hyperlink ref="B43" location="RR!A8.07" display="RR!A8.07"/>
    <hyperlink ref="B48" location="RR!A8.08" display="RR!A8.08"/>
    <hyperlink ref="B53" location="RR!A8.09" display="RR!A8.09"/>
    <hyperlink ref="B60" location="RR!A8.10" display="RR!A8.10"/>
    <hyperlink ref="B65" location="RR!A8.11" display="RR!A8.11"/>
    <hyperlink ref="B70" location="RR!A8.12" display="RR!A8.12"/>
    <hyperlink ref="B75" location="RR!A8.13" display="RR!A8.13"/>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BEDD"/>
    <pageSetUpPr fitToPage="1"/>
  </sheetPr>
  <dimension ref="A1:AC79"/>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1373</v>
      </c>
      <c r="AA1" t="s">
        <v>383</v>
      </c>
      <c r="AB1" t="s">
        <v>384</v>
      </c>
      <c r="AC1" t="s">
        <v>385</v>
      </c>
    </row>
    <row r="3" spans="2:29" ht="51" customHeight="1" x14ac:dyDescent="0.2">
      <c r="B3" s="456" t="s">
        <v>348</v>
      </c>
      <c r="C3" s="456"/>
      <c r="D3" s="226"/>
    </row>
    <row r="4" spans="2:29" ht="12.75" customHeight="1" x14ac:dyDescent="0.2">
      <c r="B4" s="15"/>
      <c r="C4" s="15"/>
      <c r="D4" s="15"/>
    </row>
    <row r="5" spans="2:29" ht="25.5" customHeight="1" x14ac:dyDescent="0.2">
      <c r="B5" s="342" t="s">
        <v>1</v>
      </c>
      <c r="C5" s="343" t="s">
        <v>7</v>
      </c>
      <c r="D5" s="345" t="s">
        <v>8</v>
      </c>
      <c r="E5" s="345" t="s">
        <v>1295</v>
      </c>
      <c r="F5" s="346" t="s">
        <v>10</v>
      </c>
    </row>
    <row r="6" spans="2:29" x14ac:dyDescent="0.2">
      <c r="B6" s="212" t="s">
        <v>349</v>
      </c>
      <c r="C6" s="152"/>
      <c r="D6" s="190"/>
      <c r="E6" s="239"/>
      <c r="F6" s="256"/>
    </row>
    <row r="7" spans="2:29" x14ac:dyDescent="0.2">
      <c r="B7" s="193" t="s">
        <v>97</v>
      </c>
      <c r="C7" s="213"/>
      <c r="D7" s="259"/>
      <c r="E7" s="258"/>
      <c r="F7" s="257"/>
    </row>
    <row r="8" spans="2:29" x14ac:dyDescent="0.2">
      <c r="B8" s="324">
        <v>8.1</v>
      </c>
      <c r="C8" s="154" t="s">
        <v>1147</v>
      </c>
      <c r="D8" s="260"/>
      <c r="E8" s="269"/>
      <c r="F8" s="380"/>
    </row>
    <row r="9" spans="2:29" x14ac:dyDescent="0.2">
      <c r="B9" s="382"/>
      <c r="C9" s="154" t="s">
        <v>1148</v>
      </c>
      <c r="D9" s="260"/>
      <c r="E9" s="269"/>
      <c r="F9" s="380"/>
    </row>
    <row r="10" spans="2:29" x14ac:dyDescent="0.2">
      <c r="B10" s="382"/>
      <c r="C10" s="154" t="s">
        <v>1149</v>
      </c>
      <c r="D10" s="260"/>
      <c r="E10" s="269"/>
      <c r="F10" s="380"/>
    </row>
    <row r="11" spans="2:29" x14ac:dyDescent="0.2">
      <c r="B11" s="382"/>
      <c r="C11" s="154" t="s">
        <v>1150</v>
      </c>
      <c r="D11" s="260"/>
      <c r="E11" s="269"/>
      <c r="F11" s="380"/>
    </row>
    <row r="12" spans="2:29" x14ac:dyDescent="0.2">
      <c r="B12" s="382"/>
      <c r="C12" s="154" t="s">
        <v>1151</v>
      </c>
      <c r="D12" s="260"/>
      <c r="E12" s="269"/>
      <c r="F12" s="380"/>
    </row>
    <row r="13" spans="2:29" x14ac:dyDescent="0.2">
      <c r="B13" s="193" t="s">
        <v>100</v>
      </c>
      <c r="C13" s="213"/>
      <c r="D13" s="259"/>
      <c r="E13" s="258"/>
      <c r="F13" s="257"/>
    </row>
    <row r="14" spans="2:29" x14ac:dyDescent="0.2">
      <c r="B14" s="324">
        <v>8.1999999999999993</v>
      </c>
      <c r="C14" s="154" t="s">
        <v>1147</v>
      </c>
      <c r="D14" s="260"/>
      <c r="E14" s="269"/>
      <c r="F14" s="380"/>
    </row>
    <row r="15" spans="2:29" x14ac:dyDescent="0.2">
      <c r="B15" s="382"/>
      <c r="C15" s="154" t="s">
        <v>1148</v>
      </c>
      <c r="D15" s="260"/>
      <c r="E15" s="269"/>
      <c r="F15" s="380"/>
    </row>
    <row r="16" spans="2:29" x14ac:dyDescent="0.2">
      <c r="B16" s="382"/>
      <c r="C16" s="154" t="s">
        <v>1149</v>
      </c>
      <c r="D16" s="260"/>
      <c r="E16" s="269"/>
      <c r="F16" s="380"/>
    </row>
    <row r="17" spans="2:6" x14ac:dyDescent="0.2">
      <c r="B17" s="382"/>
      <c r="C17" s="154" t="s">
        <v>1150</v>
      </c>
      <c r="D17" s="260"/>
      <c r="E17" s="269"/>
      <c r="F17" s="380"/>
    </row>
    <row r="18" spans="2:6" x14ac:dyDescent="0.2">
      <c r="B18" s="382"/>
      <c r="C18" s="154" t="s">
        <v>1151</v>
      </c>
      <c r="D18" s="260"/>
      <c r="E18" s="269"/>
      <c r="F18" s="380"/>
    </row>
    <row r="19" spans="2:6" x14ac:dyDescent="0.2">
      <c r="B19" s="193" t="s">
        <v>136</v>
      </c>
      <c r="C19" s="213"/>
      <c r="D19" s="259"/>
      <c r="E19" s="258"/>
      <c r="F19" s="257"/>
    </row>
    <row r="20" spans="2:6" x14ac:dyDescent="0.2">
      <c r="B20" s="324">
        <v>8.3000000000000007</v>
      </c>
      <c r="C20" s="154" t="s">
        <v>1147</v>
      </c>
      <c r="D20" s="260"/>
      <c r="E20" s="269"/>
      <c r="F20" s="380"/>
    </row>
    <row r="21" spans="2:6" x14ac:dyDescent="0.2">
      <c r="B21" s="382"/>
      <c r="C21" s="154" t="s">
        <v>1148</v>
      </c>
      <c r="D21" s="260"/>
      <c r="E21" s="269"/>
      <c r="F21" s="380"/>
    </row>
    <row r="22" spans="2:6" x14ac:dyDescent="0.2">
      <c r="B22" s="382"/>
      <c r="C22" s="154" t="s">
        <v>1149</v>
      </c>
      <c r="D22" s="260"/>
      <c r="E22" s="269"/>
      <c r="F22" s="380"/>
    </row>
    <row r="23" spans="2:6" x14ac:dyDescent="0.2">
      <c r="B23" s="382"/>
      <c r="C23" s="154" t="s">
        <v>1150</v>
      </c>
      <c r="D23" s="260"/>
      <c r="E23" s="269"/>
      <c r="F23" s="380"/>
    </row>
    <row r="24" spans="2:6" x14ac:dyDescent="0.2">
      <c r="B24" s="382"/>
      <c r="C24" s="154" t="s">
        <v>1151</v>
      </c>
      <c r="D24" s="260"/>
      <c r="E24" s="269"/>
      <c r="F24" s="380"/>
    </row>
    <row r="25" spans="2:6" x14ac:dyDescent="0.2">
      <c r="B25" s="212" t="s">
        <v>356</v>
      </c>
      <c r="C25" s="152"/>
      <c r="D25" s="190"/>
      <c r="E25" s="239"/>
      <c r="F25" s="256"/>
    </row>
    <row r="26" spans="2:6" x14ac:dyDescent="0.2">
      <c r="B26" s="193" t="s">
        <v>357</v>
      </c>
      <c r="C26" s="213"/>
      <c r="D26" s="259"/>
      <c r="E26" s="258"/>
      <c r="F26" s="257"/>
    </row>
    <row r="27" spans="2:6" x14ac:dyDescent="0.2">
      <c r="B27" s="324">
        <v>8.4</v>
      </c>
      <c r="C27" s="154" t="s">
        <v>1147</v>
      </c>
      <c r="D27" s="260"/>
      <c r="E27" s="269"/>
      <c r="F27" s="380"/>
    </row>
    <row r="28" spans="2:6" x14ac:dyDescent="0.2">
      <c r="B28" s="382"/>
      <c r="C28" s="154" t="s">
        <v>1148</v>
      </c>
      <c r="D28" s="260"/>
      <c r="E28" s="269"/>
      <c r="F28" s="380"/>
    </row>
    <row r="29" spans="2:6" x14ac:dyDescent="0.2">
      <c r="B29" s="382"/>
      <c r="C29" s="154" t="s">
        <v>1149</v>
      </c>
      <c r="D29" s="260"/>
      <c r="E29" s="269"/>
      <c r="F29" s="380"/>
    </row>
    <row r="30" spans="2:6" x14ac:dyDescent="0.2">
      <c r="B30" s="382"/>
      <c r="C30" s="154" t="s">
        <v>1150</v>
      </c>
      <c r="D30" s="260"/>
      <c r="E30" s="269"/>
      <c r="F30" s="380"/>
    </row>
    <row r="31" spans="2:6" x14ac:dyDescent="0.2">
      <c r="B31" s="382"/>
      <c r="C31" s="154" t="s">
        <v>1151</v>
      </c>
      <c r="D31" s="260"/>
      <c r="E31" s="269"/>
      <c r="F31" s="380"/>
    </row>
    <row r="32" spans="2:6" x14ac:dyDescent="0.2">
      <c r="B32" s="324">
        <v>8.5</v>
      </c>
      <c r="C32" s="154" t="s">
        <v>1147</v>
      </c>
      <c r="D32" s="260"/>
      <c r="E32" s="269"/>
      <c r="F32" s="380"/>
    </row>
    <row r="33" spans="2:6" x14ac:dyDescent="0.2">
      <c r="B33" s="382"/>
      <c r="C33" s="154" t="s">
        <v>1148</v>
      </c>
      <c r="D33" s="260"/>
      <c r="E33" s="269"/>
      <c r="F33" s="380"/>
    </row>
    <row r="34" spans="2:6" x14ac:dyDescent="0.2">
      <c r="B34" s="382"/>
      <c r="C34" s="154" t="s">
        <v>1149</v>
      </c>
      <c r="D34" s="260"/>
      <c r="E34" s="269"/>
      <c r="F34" s="380"/>
    </row>
    <row r="35" spans="2:6" x14ac:dyDescent="0.2">
      <c r="B35" s="382"/>
      <c r="C35" s="154" t="s">
        <v>1150</v>
      </c>
      <c r="D35" s="260"/>
      <c r="E35" s="269"/>
      <c r="F35" s="380"/>
    </row>
    <row r="36" spans="2:6" x14ac:dyDescent="0.2">
      <c r="B36" s="382"/>
      <c r="C36" s="154" t="s">
        <v>1151</v>
      </c>
      <c r="D36" s="260"/>
      <c r="E36" s="269"/>
      <c r="F36" s="380"/>
    </row>
    <row r="37" spans="2:6" x14ac:dyDescent="0.2">
      <c r="B37" s="193" t="s">
        <v>361</v>
      </c>
      <c r="C37" s="213"/>
      <c r="D37" s="259"/>
      <c r="E37" s="258"/>
      <c r="F37" s="257"/>
    </row>
    <row r="38" spans="2:6" x14ac:dyDescent="0.2">
      <c r="B38" s="324">
        <v>8.6</v>
      </c>
      <c r="C38" s="154" t="s">
        <v>1147</v>
      </c>
      <c r="D38" s="260"/>
      <c r="E38" s="269"/>
      <c r="F38" s="380"/>
    </row>
    <row r="39" spans="2:6" x14ac:dyDescent="0.2">
      <c r="B39" s="382"/>
      <c r="C39" s="154" t="s">
        <v>1148</v>
      </c>
      <c r="D39" s="260"/>
      <c r="E39" s="269"/>
      <c r="F39" s="380"/>
    </row>
    <row r="40" spans="2:6" x14ac:dyDescent="0.2">
      <c r="B40" s="382"/>
      <c r="C40" s="154" t="s">
        <v>1149</v>
      </c>
      <c r="D40" s="260"/>
      <c r="E40" s="269"/>
      <c r="F40" s="380"/>
    </row>
    <row r="41" spans="2:6" x14ac:dyDescent="0.2">
      <c r="B41" s="382"/>
      <c r="C41" s="154" t="s">
        <v>1150</v>
      </c>
      <c r="D41" s="260"/>
      <c r="E41" s="269"/>
      <c r="F41" s="380"/>
    </row>
    <row r="42" spans="2:6" x14ac:dyDescent="0.2">
      <c r="B42" s="382"/>
      <c r="C42" s="154" t="s">
        <v>1151</v>
      </c>
      <c r="D42" s="260"/>
      <c r="E42" s="269"/>
      <c r="F42" s="380"/>
    </row>
    <row r="43" spans="2:6" x14ac:dyDescent="0.2">
      <c r="B43" s="324">
        <v>8.6999999999999993</v>
      </c>
      <c r="C43" s="154" t="s">
        <v>1147</v>
      </c>
      <c r="D43" s="260"/>
      <c r="E43" s="269"/>
      <c r="F43" s="380"/>
    </row>
    <row r="44" spans="2:6" x14ac:dyDescent="0.2">
      <c r="B44" s="382"/>
      <c r="C44" s="154" t="s">
        <v>1148</v>
      </c>
      <c r="D44" s="260"/>
      <c r="E44" s="269"/>
      <c r="F44" s="380"/>
    </row>
    <row r="45" spans="2:6" x14ac:dyDescent="0.2">
      <c r="B45" s="382"/>
      <c r="C45" s="154" t="s">
        <v>1149</v>
      </c>
      <c r="D45" s="260"/>
      <c r="E45" s="269"/>
      <c r="F45" s="380"/>
    </row>
    <row r="46" spans="2:6" x14ac:dyDescent="0.2">
      <c r="B46" s="382"/>
      <c r="C46" s="154" t="s">
        <v>1150</v>
      </c>
      <c r="D46" s="260"/>
      <c r="E46" s="269"/>
      <c r="F46" s="380"/>
    </row>
    <row r="47" spans="2:6" x14ac:dyDescent="0.2">
      <c r="B47" s="382"/>
      <c r="C47" s="154" t="s">
        <v>1151</v>
      </c>
      <c r="D47" s="260"/>
      <c r="E47" s="269"/>
      <c r="F47" s="380"/>
    </row>
    <row r="48" spans="2:6" x14ac:dyDescent="0.2">
      <c r="B48" s="324">
        <v>8.8000000000000007</v>
      </c>
      <c r="C48" s="154" t="s">
        <v>1147</v>
      </c>
      <c r="D48" s="260"/>
      <c r="E48" s="269"/>
      <c r="F48" s="380"/>
    </row>
    <row r="49" spans="2:6" x14ac:dyDescent="0.2">
      <c r="B49" s="382"/>
      <c r="C49" s="154" t="s">
        <v>1148</v>
      </c>
      <c r="D49" s="260"/>
      <c r="E49" s="269"/>
      <c r="F49" s="380"/>
    </row>
    <row r="50" spans="2:6" x14ac:dyDescent="0.2">
      <c r="B50" s="382"/>
      <c r="C50" s="154" t="s">
        <v>1149</v>
      </c>
      <c r="D50" s="260"/>
      <c r="E50" s="269"/>
      <c r="F50" s="380"/>
    </row>
    <row r="51" spans="2:6" x14ac:dyDescent="0.2">
      <c r="B51" s="382"/>
      <c r="C51" s="154" t="s">
        <v>1150</v>
      </c>
      <c r="D51" s="260"/>
      <c r="E51" s="269"/>
      <c r="F51" s="380"/>
    </row>
    <row r="52" spans="2:6" x14ac:dyDescent="0.2">
      <c r="B52" s="382"/>
      <c r="C52" s="154" t="s">
        <v>1151</v>
      </c>
      <c r="D52" s="260"/>
      <c r="E52" s="269"/>
      <c r="F52" s="380"/>
    </row>
    <row r="53" spans="2:6" x14ac:dyDescent="0.2">
      <c r="B53" s="324">
        <v>8.9</v>
      </c>
      <c r="C53" s="154" t="s">
        <v>1147</v>
      </c>
      <c r="D53" s="260"/>
      <c r="E53" s="269"/>
      <c r="F53" s="380"/>
    </row>
    <row r="54" spans="2:6" x14ac:dyDescent="0.2">
      <c r="B54" s="382"/>
      <c r="C54" s="154" t="s">
        <v>1148</v>
      </c>
      <c r="D54" s="260"/>
      <c r="E54" s="269"/>
      <c r="F54" s="380"/>
    </row>
    <row r="55" spans="2:6" x14ac:dyDescent="0.2">
      <c r="B55" s="382"/>
      <c r="C55" s="154" t="s">
        <v>1149</v>
      </c>
      <c r="D55" s="260"/>
      <c r="E55" s="269"/>
      <c r="F55" s="380"/>
    </row>
    <row r="56" spans="2:6" x14ac:dyDescent="0.2">
      <c r="B56" s="382"/>
      <c r="C56" s="154" t="s">
        <v>1150</v>
      </c>
      <c r="D56" s="260"/>
      <c r="E56" s="269"/>
      <c r="F56" s="380"/>
    </row>
    <row r="57" spans="2:6" x14ac:dyDescent="0.2">
      <c r="B57" s="382"/>
      <c r="C57" s="154" t="s">
        <v>1151</v>
      </c>
      <c r="D57" s="260"/>
      <c r="E57" s="269"/>
      <c r="F57" s="380"/>
    </row>
    <row r="58" spans="2:6" x14ac:dyDescent="0.2">
      <c r="B58" s="212" t="s">
        <v>370</v>
      </c>
      <c r="C58" s="152"/>
      <c r="D58" s="190"/>
      <c r="E58" s="239"/>
      <c r="F58" s="256"/>
    </row>
    <row r="59" spans="2:6" x14ac:dyDescent="0.2">
      <c r="B59" s="193" t="s">
        <v>371</v>
      </c>
      <c r="C59" s="213"/>
      <c r="D59" s="259"/>
      <c r="E59" s="258"/>
      <c r="F59" s="257"/>
    </row>
    <row r="60" spans="2:6" x14ac:dyDescent="0.2">
      <c r="B60" s="325">
        <v>8.1</v>
      </c>
      <c r="C60" s="154" t="s">
        <v>1147</v>
      </c>
      <c r="D60" s="260"/>
      <c r="E60" s="269"/>
      <c r="F60" s="380"/>
    </row>
    <row r="61" spans="2:6" x14ac:dyDescent="0.2">
      <c r="B61" s="382"/>
      <c r="C61" s="154" t="s">
        <v>1148</v>
      </c>
      <c r="D61" s="260"/>
      <c r="E61" s="269"/>
      <c r="F61" s="380"/>
    </row>
    <row r="62" spans="2:6" x14ac:dyDescent="0.2">
      <c r="B62" s="382"/>
      <c r="C62" s="154" t="s">
        <v>1149</v>
      </c>
      <c r="D62" s="260"/>
      <c r="E62" s="269"/>
      <c r="F62" s="380"/>
    </row>
    <row r="63" spans="2:6" x14ac:dyDescent="0.2">
      <c r="B63" s="382"/>
      <c r="C63" s="154" t="s">
        <v>1150</v>
      </c>
      <c r="D63" s="260"/>
      <c r="E63" s="269"/>
      <c r="F63" s="380"/>
    </row>
    <row r="64" spans="2:6" x14ac:dyDescent="0.2">
      <c r="B64" s="382"/>
      <c r="C64" s="154" t="s">
        <v>1151</v>
      </c>
      <c r="D64" s="260"/>
      <c r="E64" s="269"/>
      <c r="F64" s="380"/>
    </row>
    <row r="65" spans="2:6" x14ac:dyDescent="0.2">
      <c r="B65" s="324">
        <v>8.11</v>
      </c>
      <c r="C65" s="154" t="s">
        <v>1147</v>
      </c>
      <c r="D65" s="260"/>
      <c r="E65" s="269"/>
      <c r="F65" s="380"/>
    </row>
    <row r="66" spans="2:6" x14ac:dyDescent="0.2">
      <c r="B66" s="382"/>
      <c r="C66" s="154" t="s">
        <v>1148</v>
      </c>
      <c r="D66" s="260"/>
      <c r="E66" s="269"/>
      <c r="F66" s="380"/>
    </row>
    <row r="67" spans="2:6" x14ac:dyDescent="0.2">
      <c r="B67" s="382"/>
      <c r="C67" s="154" t="s">
        <v>1149</v>
      </c>
      <c r="D67" s="260"/>
      <c r="E67" s="269"/>
      <c r="F67" s="380"/>
    </row>
    <row r="68" spans="2:6" x14ac:dyDescent="0.2">
      <c r="B68" s="382"/>
      <c r="C68" s="154" t="s">
        <v>1150</v>
      </c>
      <c r="D68" s="260"/>
      <c r="E68" s="269"/>
      <c r="F68" s="380"/>
    </row>
    <row r="69" spans="2:6" x14ac:dyDescent="0.2">
      <c r="B69" s="382"/>
      <c r="C69" s="154" t="s">
        <v>1151</v>
      </c>
      <c r="D69" s="260"/>
      <c r="E69" s="269"/>
      <c r="F69" s="380"/>
    </row>
    <row r="70" spans="2:6" x14ac:dyDescent="0.2">
      <c r="B70" s="324">
        <v>8.1199999999999992</v>
      </c>
      <c r="C70" s="154" t="s">
        <v>1147</v>
      </c>
      <c r="D70" s="260"/>
      <c r="E70" s="269"/>
      <c r="F70" s="380"/>
    </row>
    <row r="71" spans="2:6" x14ac:dyDescent="0.2">
      <c r="B71" s="382"/>
      <c r="C71" s="154" t="s">
        <v>1148</v>
      </c>
      <c r="D71" s="260"/>
      <c r="E71" s="269"/>
      <c r="F71" s="380"/>
    </row>
    <row r="72" spans="2:6" x14ac:dyDescent="0.2">
      <c r="B72" s="382"/>
      <c r="C72" s="154" t="s">
        <v>1149</v>
      </c>
      <c r="D72" s="260"/>
      <c r="E72" s="269"/>
      <c r="F72" s="380"/>
    </row>
    <row r="73" spans="2:6" x14ac:dyDescent="0.2">
      <c r="B73" s="382"/>
      <c r="C73" s="154" t="s">
        <v>1150</v>
      </c>
      <c r="D73" s="260"/>
      <c r="E73" s="269"/>
      <c r="F73" s="380"/>
    </row>
    <row r="74" spans="2:6" x14ac:dyDescent="0.2">
      <c r="B74" s="382"/>
      <c r="C74" s="154" t="s">
        <v>1151</v>
      </c>
      <c r="D74" s="260"/>
      <c r="E74" s="269"/>
      <c r="F74" s="380"/>
    </row>
    <row r="75" spans="2:6" x14ac:dyDescent="0.2">
      <c r="B75" s="324">
        <v>8.1300000000000008</v>
      </c>
      <c r="C75" s="154" t="s">
        <v>1147</v>
      </c>
      <c r="D75" s="260"/>
      <c r="E75" s="269"/>
      <c r="F75" s="380"/>
    </row>
    <row r="76" spans="2:6" x14ac:dyDescent="0.2">
      <c r="B76" s="382"/>
      <c r="C76" s="154" t="s">
        <v>1148</v>
      </c>
      <c r="D76" s="260"/>
      <c r="E76" s="269"/>
      <c r="F76" s="380"/>
    </row>
    <row r="77" spans="2:6" x14ac:dyDescent="0.2">
      <c r="B77" s="382"/>
      <c r="C77" s="154" t="s">
        <v>1149</v>
      </c>
      <c r="D77" s="260"/>
      <c r="E77" s="269"/>
      <c r="F77" s="380"/>
    </row>
    <row r="78" spans="2:6" x14ac:dyDescent="0.2">
      <c r="B78" s="382"/>
      <c r="C78" s="154" t="s">
        <v>1150</v>
      </c>
      <c r="D78" s="260"/>
      <c r="E78" s="269"/>
      <c r="F78" s="380"/>
    </row>
    <row r="79" spans="2:6" x14ac:dyDescent="0.2">
      <c r="B79" s="382"/>
      <c r="C79" s="154" t="s">
        <v>1151</v>
      </c>
      <c r="D79" s="260"/>
      <c r="E79" s="269"/>
      <c r="F79" s="380"/>
    </row>
  </sheetData>
  <autoFilter ref="B5:F79"/>
  <mergeCells count="1">
    <mergeCell ref="B3:C3"/>
  </mergeCells>
  <dataValidations count="3">
    <dataValidation type="list" allowBlank="1" showInputMessage="1" showErrorMessage="1" sqref="F8:F12 F14:F18 F20:F24 F27:F36 F38:F57 F60:F79">
      <formula1>$AA$1:$AC$1</formula1>
    </dataValidation>
    <dataValidation allowBlank="1" showInputMessage="1" showErrorMessage="1" sqref="F13 F19 F25:F26 F37 F58:F59"/>
    <dataValidation type="date" allowBlank="1" showInputMessage="1" showErrorMessage="1" prompt="Enter a date value (for example, 19/10/2020)" sqref="E8:E79">
      <formula1>StartDate</formula1>
      <formula2>EndDate</formula2>
    </dataValidation>
  </dataValidations>
  <hyperlinks>
    <hyperlink ref="B8" location="RR!A8.01" display="RR!A8.01"/>
    <hyperlink ref="B14" location="RR!A8.02" display="RR!A8.02"/>
    <hyperlink ref="B20" location="RR!A8.03" display="RR!A8.03"/>
    <hyperlink ref="B27" location="RR!A8.04" display="RR!A8.04"/>
    <hyperlink ref="B32" location="RR!A8.05" display="RR!A8.05"/>
    <hyperlink ref="B38" location="RR!A8.06" display="RR!A8.06"/>
    <hyperlink ref="B43" location="RR!A8.07" display="RR!A8.07"/>
    <hyperlink ref="B48" location="RR!A8.08" display="RR!A8.08"/>
    <hyperlink ref="B53" location="RR!A8.09" display="RR!A8.09"/>
    <hyperlink ref="B60" location="RR!A8.10" display="RR!A8.10"/>
    <hyperlink ref="B65" location="RR!A8.11" display="RR!A8.11"/>
    <hyperlink ref="B70" location="RR!A8.12" display="RR!A8.12"/>
    <hyperlink ref="B75" location="RR!A8.13" display="RR!A8.13"/>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A4726"/>
  </sheetPr>
  <dimension ref="A1:AE14"/>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1416</v>
      </c>
      <c r="B1" s="1"/>
      <c r="C1" s="1"/>
      <c r="D1" s="1"/>
      <c r="E1" s="1"/>
      <c r="F1" s="1"/>
      <c r="G1" s="1"/>
      <c r="H1" s="1"/>
      <c r="I1" s="1"/>
      <c r="J1" s="1"/>
      <c r="K1" s="1"/>
      <c r="AA1" t="s">
        <v>380</v>
      </c>
      <c r="AB1" t="s">
        <v>1324</v>
      </c>
      <c r="AC1" t="s">
        <v>1293</v>
      </c>
      <c r="AD1" t="s">
        <v>1292</v>
      </c>
      <c r="AE1" t="s">
        <v>382</v>
      </c>
    </row>
    <row r="2" spans="1:31" ht="39.950000000000003" customHeight="1" x14ac:dyDescent="0.2">
      <c r="A2" s="1"/>
      <c r="B2" s="4" t="s">
        <v>1409</v>
      </c>
      <c r="C2" s="1"/>
      <c r="D2" s="1"/>
      <c r="E2" s="1"/>
      <c r="F2" s="1"/>
      <c r="G2" s="1"/>
      <c r="H2" s="1"/>
      <c r="I2" s="1"/>
      <c r="J2" s="1"/>
      <c r="K2" s="1"/>
      <c r="AA2" t="s">
        <v>383</v>
      </c>
      <c r="AB2" t="s">
        <v>384</v>
      </c>
      <c r="AC2" t="s">
        <v>385</v>
      </c>
    </row>
    <row r="3" spans="1:31" ht="25.5" x14ac:dyDescent="0.2">
      <c r="A3" s="362" t="s">
        <v>1</v>
      </c>
      <c r="B3" s="115" t="s">
        <v>2</v>
      </c>
      <c r="C3" s="115" t="s">
        <v>3</v>
      </c>
      <c r="D3" s="115" t="s">
        <v>4</v>
      </c>
      <c r="E3" s="115" t="s">
        <v>5</v>
      </c>
      <c r="F3" s="115" t="s">
        <v>6</v>
      </c>
      <c r="G3" s="115" t="s">
        <v>1294</v>
      </c>
      <c r="H3" s="115" t="s">
        <v>7</v>
      </c>
      <c r="I3" s="115" t="s">
        <v>8</v>
      </c>
      <c r="J3" s="115" t="s">
        <v>9</v>
      </c>
      <c r="K3" s="115" t="s">
        <v>10</v>
      </c>
      <c r="L3" s="311" t="s">
        <v>1185</v>
      </c>
    </row>
    <row r="4" spans="1:31" x14ac:dyDescent="0.2">
      <c r="A4" s="418" t="s">
        <v>1417</v>
      </c>
      <c r="B4" s="419"/>
      <c r="C4" s="419"/>
      <c r="D4" s="419"/>
      <c r="E4" s="420"/>
      <c r="F4" s="420"/>
      <c r="G4" s="421"/>
      <c r="H4" s="419"/>
      <c r="I4" s="420"/>
      <c r="J4" s="422"/>
      <c r="K4" s="423"/>
      <c r="L4" s="420"/>
    </row>
    <row r="5" spans="1:31" ht="395.25" x14ac:dyDescent="0.2">
      <c r="A5" s="56" t="s">
        <v>1410</v>
      </c>
      <c r="B5" s="42" t="s">
        <v>1428</v>
      </c>
      <c r="C5" s="42" t="s">
        <v>1429</v>
      </c>
      <c r="D5" s="42" t="s">
        <v>1430</v>
      </c>
      <c r="E5" s="323" t="s">
        <v>1440</v>
      </c>
      <c r="F5" s="44"/>
      <c r="G5" s="54" t="str">
        <f>IF(RA1_=$AA$1,100%,IF(RA1_=$AB$1,80%,IF(RA1_=$AC$1,50%,IF(RA1_=$AD$1,20%,""))))</f>
        <v/>
      </c>
      <c r="H5" s="42"/>
      <c r="I5" s="43"/>
      <c r="J5" s="229"/>
      <c r="K5" s="53"/>
      <c r="L5" s="323" t="s">
        <v>1451</v>
      </c>
    </row>
    <row r="6" spans="1:31" x14ac:dyDescent="0.2">
      <c r="A6" s="418" t="s">
        <v>1418</v>
      </c>
      <c r="B6" s="424"/>
      <c r="C6" s="424"/>
      <c r="D6" s="424"/>
      <c r="E6" s="425"/>
      <c r="F6" s="425"/>
      <c r="G6" s="425"/>
      <c r="H6" s="424"/>
      <c r="I6" s="425"/>
      <c r="J6" s="426"/>
      <c r="K6" s="427"/>
      <c r="L6" s="425"/>
    </row>
    <row r="7" spans="1:31" ht="191.25" x14ac:dyDescent="0.2">
      <c r="A7" s="56" t="s">
        <v>1411</v>
      </c>
      <c r="B7" s="42" t="s">
        <v>1431</v>
      </c>
      <c r="C7" s="42" t="s">
        <v>1432</v>
      </c>
      <c r="D7" s="42" t="s">
        <v>1433</v>
      </c>
      <c r="E7" s="323" t="s">
        <v>1441</v>
      </c>
      <c r="F7" s="44"/>
      <c r="G7" s="54" t="str">
        <f>IF(RA2_=$AA$1,100%,IF(RA2_=$AB$1,80%,IF(RA2_=$AC$1,50%,IF(RA2_=$AD$1,20%,""))))</f>
        <v/>
      </c>
      <c r="H7" s="42"/>
      <c r="I7" s="43"/>
      <c r="J7" s="229"/>
      <c r="K7" s="53"/>
      <c r="L7" s="323" t="s">
        <v>1450</v>
      </c>
    </row>
    <row r="8" spans="1:31" ht="409.5" x14ac:dyDescent="0.2">
      <c r="A8" s="56" t="s">
        <v>1412</v>
      </c>
      <c r="B8" s="42" t="s">
        <v>1434</v>
      </c>
      <c r="C8" s="42" t="s">
        <v>1435</v>
      </c>
      <c r="D8" s="42" t="s">
        <v>1436</v>
      </c>
      <c r="E8" s="323" t="s">
        <v>1442</v>
      </c>
      <c r="F8" s="44"/>
      <c r="G8" s="54" t="str">
        <f>IF(RA3_=$AA$1,100%,IF(RA3_=$AB$1,80%,IF(RA3_=$AC$1,50%,IF(RA3_=$AD$1,20%,""))))</f>
        <v/>
      </c>
      <c r="H8" s="42"/>
      <c r="I8" s="43"/>
      <c r="J8" s="229"/>
      <c r="K8" s="53"/>
      <c r="L8" s="323" t="s">
        <v>1449</v>
      </c>
    </row>
    <row r="9" spans="1:31" x14ac:dyDescent="0.2">
      <c r="A9" s="418" t="s">
        <v>1419</v>
      </c>
      <c r="B9" s="424"/>
      <c r="C9" s="424"/>
      <c r="D9" s="424"/>
      <c r="E9" s="425"/>
      <c r="F9" s="425"/>
      <c r="G9" s="425"/>
      <c r="H9" s="424"/>
      <c r="I9" s="425"/>
      <c r="J9" s="426"/>
      <c r="K9" s="427"/>
      <c r="L9" s="425"/>
    </row>
    <row r="10" spans="1:31" ht="242.25" x14ac:dyDescent="0.2">
      <c r="A10" s="56" t="s">
        <v>1413</v>
      </c>
      <c r="B10" s="42" t="s">
        <v>1422</v>
      </c>
      <c r="C10" s="42" t="s">
        <v>1423</v>
      </c>
      <c r="D10" s="42" t="s">
        <v>1424</v>
      </c>
      <c r="E10" s="323" t="s">
        <v>1443</v>
      </c>
      <c r="F10" s="44"/>
      <c r="G10" s="54" t="str">
        <f>IF(RA4_=$AA$1,100%,IF(RA4_=$AB$1,80%,IF(RA4_=$AC$1,50%,IF(RA4_=$AD$1,20%,""))))</f>
        <v/>
      </c>
      <c r="H10" s="42"/>
      <c r="I10" s="43"/>
      <c r="J10" s="229"/>
      <c r="K10" s="53"/>
      <c r="L10" s="323" t="s">
        <v>1448</v>
      </c>
    </row>
    <row r="11" spans="1:31" x14ac:dyDescent="0.2">
      <c r="A11" s="418" t="s">
        <v>1420</v>
      </c>
      <c r="B11" s="424"/>
      <c r="C11" s="424"/>
      <c r="D11" s="424"/>
      <c r="E11" s="425"/>
      <c r="F11" s="425"/>
      <c r="G11" s="425"/>
      <c r="H11" s="424"/>
      <c r="I11" s="425"/>
      <c r="J11" s="426"/>
      <c r="K11" s="427"/>
      <c r="L11" s="425"/>
    </row>
    <row r="12" spans="1:31" ht="216.75" x14ac:dyDescent="0.2">
      <c r="A12" s="56" t="s">
        <v>1414</v>
      </c>
      <c r="B12" s="42" t="s">
        <v>1425</v>
      </c>
      <c r="C12" s="42" t="s">
        <v>1426</v>
      </c>
      <c r="D12" s="42" t="s">
        <v>1427</v>
      </c>
      <c r="E12" s="323" t="s">
        <v>1444</v>
      </c>
      <c r="F12" s="44"/>
      <c r="G12" s="54" t="str">
        <f>IF(RA5_=$AA$1,100%,IF(RA5_=$AB$1,80%,IF(RA5_=$AC$1,50%,IF(RA5_=$AD$1,20%,""))))</f>
        <v/>
      </c>
      <c r="H12" s="42"/>
      <c r="I12" s="43"/>
      <c r="J12" s="229"/>
      <c r="K12" s="53"/>
      <c r="L12" s="323" t="s">
        <v>1447</v>
      </c>
    </row>
    <row r="13" spans="1:31" x14ac:dyDescent="0.2">
      <c r="A13" s="418" t="s">
        <v>1421</v>
      </c>
      <c r="B13" s="424"/>
      <c r="C13" s="424"/>
      <c r="D13" s="424"/>
      <c r="E13" s="425"/>
      <c r="F13" s="425"/>
      <c r="G13" s="425"/>
      <c r="H13" s="424"/>
      <c r="I13" s="425"/>
      <c r="J13" s="426"/>
      <c r="K13" s="427"/>
      <c r="L13" s="425"/>
    </row>
    <row r="14" spans="1:31" ht="267.75" x14ac:dyDescent="0.2">
      <c r="A14" s="56" t="s">
        <v>1415</v>
      </c>
      <c r="B14" s="42" t="s">
        <v>1437</v>
      </c>
      <c r="C14" s="42" t="s">
        <v>1438</v>
      </c>
      <c r="D14" s="42" t="s">
        <v>1439</v>
      </c>
      <c r="E14" s="323" t="s">
        <v>1445</v>
      </c>
      <c r="F14" s="44"/>
      <c r="G14" s="54" t="str">
        <f>IF(RA6_=$AA$1,100%,IF(RA6_=$AB$1,80%,IF(RA6_=$AC$1,50%,IF(RA6_=$AD$1,20%,""))))</f>
        <v/>
      </c>
      <c r="H14" s="42"/>
      <c r="I14" s="43"/>
      <c r="J14" s="229"/>
      <c r="K14" s="53"/>
      <c r="L14" s="323" t="s">
        <v>1446</v>
      </c>
    </row>
  </sheetData>
  <autoFilter ref="A3:L14"/>
  <conditionalFormatting sqref="F4:F5">
    <cfRule type="cellIs" dxfId="181" priority="15" operator="equal">
      <formula>"Not met"</formula>
    </cfRule>
  </conditionalFormatting>
  <conditionalFormatting sqref="F7">
    <cfRule type="cellIs" dxfId="180" priority="10" operator="equal">
      <formula>"Not met"</formula>
    </cfRule>
  </conditionalFormatting>
  <conditionalFormatting sqref="F8">
    <cfRule type="cellIs" dxfId="179" priority="9" operator="equal">
      <formula>"Not met"</formula>
    </cfRule>
  </conditionalFormatting>
  <conditionalFormatting sqref="F10">
    <cfRule type="cellIs" dxfId="178" priority="8" operator="equal">
      <formula>"Not met"</formula>
    </cfRule>
  </conditionalFormatting>
  <conditionalFormatting sqref="F12">
    <cfRule type="cellIs" dxfId="177" priority="7" operator="equal">
      <formula>"Not met"</formula>
    </cfRule>
  </conditionalFormatting>
  <conditionalFormatting sqref="F14">
    <cfRule type="cellIs" dxfId="176" priority="6" operator="equal">
      <formula>"Not met"</formula>
    </cfRule>
  </conditionalFormatting>
  <dataValidations count="3">
    <dataValidation type="list" allowBlank="1" showInputMessage="1" showErrorMessage="1" sqref="F5 F7:F8 F10 F12 F14">
      <formula1>$AA$1:$AD$1</formula1>
    </dataValidation>
    <dataValidation allowBlank="1" showInputMessage="1" showErrorMessage="1" prompt="Value must be between 0% to 100%." sqref="G5 G7:G8 G10 G12 G14"/>
    <dataValidation type="date" allowBlank="1" showInputMessage="1" showErrorMessage="1" prompt="Enter a date value (for example, 19/10/2020)" sqref="J5:J14">
      <formula1>StartDate</formula1>
      <formula2>EndDate</formula2>
    </dataValidation>
  </dataValidations>
  <hyperlinks>
    <hyperlink ref="E5" location="'MPS-EL'!EA1_" display="Click here to navigate to the list of evidence for Action A1"/>
    <hyperlink ref="L5" location="'MPS-TL'!TA1_" display="Click here to navigate to the task list for Action A1"/>
    <hyperlink ref="L7" location="'MPS-TL'!TA2_" display="Click here to navigate to the task list for Action A2"/>
    <hyperlink ref="L8" location="'MPS-TL'!TA3_" display="Click here to navigate to the task list for Action A3"/>
    <hyperlink ref="L10" location="'MPS-TL'!TA4_" display="Click here to navigate to the task list for Action A4"/>
    <hyperlink ref="L12" location="'MPS-TL'!TA5_" display="Click here to navigate to the task list for Action A5"/>
    <hyperlink ref="L14" location="'MPS-TL'!TA6_" display="Click here to navigate to the task list for Action A6"/>
    <hyperlink ref="E7" location="'MPS-EL'!EA2_" display="Click here to navigate to the list of evidence for Action A2"/>
    <hyperlink ref="E8" location="'MPS-EL'!EA3_" display="Click here to navigate to the list of evidence for Action A3"/>
    <hyperlink ref="E10" location="'MPS-EL'!EA4_" display="Click here to navigate to the list of evidence for Action A4"/>
    <hyperlink ref="E12" location="'MPS-EL'!EA5_" display="Click here to navigate to the list of evidence for Action A5"/>
    <hyperlink ref="E14" location="'MPS-EL'!EA6_" display="Click here to navigate to the list of evidence for Action A6"/>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E1DB"/>
  </sheetPr>
  <dimension ref="A1:E40"/>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1416</v>
      </c>
    </row>
    <row r="3" spans="2:4" ht="25.5" x14ac:dyDescent="0.2">
      <c r="B3" s="69" t="s">
        <v>1409</v>
      </c>
      <c r="C3" s="1"/>
      <c r="D3" s="1"/>
    </row>
    <row r="4" spans="2:4" x14ac:dyDescent="0.2">
      <c r="C4" s="1"/>
      <c r="D4" s="1"/>
    </row>
    <row r="5" spans="2:4" s="355" customFormat="1" ht="25.5" customHeight="1" x14ac:dyDescent="0.2">
      <c r="B5" s="351" t="s">
        <v>1</v>
      </c>
      <c r="C5" s="356" t="s">
        <v>873</v>
      </c>
      <c r="D5" s="357" t="s">
        <v>874</v>
      </c>
    </row>
    <row r="6" spans="2:4" x14ac:dyDescent="0.2">
      <c r="B6" s="428" t="s">
        <v>1417</v>
      </c>
      <c r="C6" s="429"/>
      <c r="D6" s="430"/>
    </row>
    <row r="7" spans="2:4" x14ac:dyDescent="0.2">
      <c r="B7" s="329" t="s">
        <v>1410</v>
      </c>
      <c r="C7" s="13" t="s">
        <v>867</v>
      </c>
      <c r="D7" s="14"/>
    </row>
    <row r="8" spans="2:4" x14ac:dyDescent="0.2">
      <c r="B8" s="385"/>
      <c r="C8" s="13" t="s">
        <v>868</v>
      </c>
      <c r="D8" s="14"/>
    </row>
    <row r="9" spans="2:4" x14ac:dyDescent="0.2">
      <c r="B9" s="385"/>
      <c r="C9" s="13" t="s">
        <v>869</v>
      </c>
      <c r="D9" s="14"/>
    </row>
    <row r="10" spans="2:4" x14ac:dyDescent="0.2">
      <c r="B10" s="385"/>
      <c r="C10" s="13" t="s">
        <v>870</v>
      </c>
      <c r="D10" s="14"/>
    </row>
    <row r="11" spans="2:4" x14ac:dyDescent="0.2">
      <c r="B11" s="385"/>
      <c r="C11" s="13" t="s">
        <v>871</v>
      </c>
      <c r="D11" s="14"/>
    </row>
    <row r="12" spans="2:4" x14ac:dyDescent="0.2">
      <c r="B12" s="428" t="s">
        <v>1418</v>
      </c>
      <c r="C12" s="429"/>
      <c r="D12" s="430"/>
    </row>
    <row r="13" spans="2:4" x14ac:dyDescent="0.2">
      <c r="B13" s="329" t="s">
        <v>1411</v>
      </c>
      <c r="C13" s="13" t="s">
        <v>867</v>
      </c>
      <c r="D13" s="14"/>
    </row>
    <row r="14" spans="2:4" x14ac:dyDescent="0.2">
      <c r="B14" s="385"/>
      <c r="C14" s="13" t="s">
        <v>868</v>
      </c>
      <c r="D14" s="14"/>
    </row>
    <row r="15" spans="2:4" x14ac:dyDescent="0.2">
      <c r="B15" s="385"/>
      <c r="C15" s="13" t="s">
        <v>869</v>
      </c>
      <c r="D15" s="14"/>
    </row>
    <row r="16" spans="2:4" x14ac:dyDescent="0.2">
      <c r="B16" s="385"/>
      <c r="C16" s="13" t="s">
        <v>870</v>
      </c>
      <c r="D16" s="14"/>
    </row>
    <row r="17" spans="2:4" x14ac:dyDescent="0.2">
      <c r="B17" s="385"/>
      <c r="C17" s="13" t="s">
        <v>871</v>
      </c>
      <c r="D17" s="14"/>
    </row>
    <row r="18" spans="2:4" x14ac:dyDescent="0.2">
      <c r="B18" s="329" t="s">
        <v>1412</v>
      </c>
      <c r="C18" s="13" t="s">
        <v>867</v>
      </c>
      <c r="D18" s="14"/>
    </row>
    <row r="19" spans="2:4" x14ac:dyDescent="0.2">
      <c r="B19" s="385"/>
      <c r="C19" s="13" t="s">
        <v>868</v>
      </c>
      <c r="D19" s="14"/>
    </row>
    <row r="20" spans="2:4" x14ac:dyDescent="0.2">
      <c r="B20" s="385"/>
      <c r="C20" s="13" t="s">
        <v>869</v>
      </c>
      <c r="D20" s="14"/>
    </row>
    <row r="21" spans="2:4" x14ac:dyDescent="0.2">
      <c r="B21" s="385"/>
      <c r="C21" s="13" t="s">
        <v>870</v>
      </c>
      <c r="D21" s="14"/>
    </row>
    <row r="22" spans="2:4" x14ac:dyDescent="0.2">
      <c r="B22" s="385"/>
      <c r="C22" s="13" t="s">
        <v>871</v>
      </c>
      <c r="D22" s="14"/>
    </row>
    <row r="23" spans="2:4" x14ac:dyDescent="0.2">
      <c r="B23" s="428" t="s">
        <v>1419</v>
      </c>
      <c r="C23" s="429"/>
      <c r="D23" s="430"/>
    </row>
    <row r="24" spans="2:4" x14ac:dyDescent="0.2">
      <c r="B24" s="329" t="s">
        <v>1413</v>
      </c>
      <c r="C24" s="13" t="s">
        <v>867</v>
      </c>
      <c r="D24" s="14"/>
    </row>
    <row r="25" spans="2:4" x14ac:dyDescent="0.2">
      <c r="B25" s="385"/>
      <c r="C25" s="13" t="s">
        <v>868</v>
      </c>
      <c r="D25" s="14"/>
    </row>
    <row r="26" spans="2:4" x14ac:dyDescent="0.2">
      <c r="B26" s="385"/>
      <c r="C26" s="13" t="s">
        <v>869</v>
      </c>
      <c r="D26" s="14"/>
    </row>
    <row r="27" spans="2:4" x14ac:dyDescent="0.2">
      <c r="B27" s="385"/>
      <c r="C27" s="13" t="s">
        <v>870</v>
      </c>
      <c r="D27" s="14"/>
    </row>
    <row r="28" spans="2:4" x14ac:dyDescent="0.2">
      <c r="B28" s="385"/>
      <c r="C28" s="13" t="s">
        <v>871</v>
      </c>
      <c r="D28" s="14"/>
    </row>
    <row r="29" spans="2:4" x14ac:dyDescent="0.2">
      <c r="B29" s="428" t="s">
        <v>1420</v>
      </c>
      <c r="C29" s="429"/>
      <c r="D29" s="430"/>
    </row>
    <row r="30" spans="2:4" x14ac:dyDescent="0.2">
      <c r="B30" s="329" t="s">
        <v>1414</v>
      </c>
      <c r="C30" s="13" t="s">
        <v>867</v>
      </c>
      <c r="D30" s="14"/>
    </row>
    <row r="31" spans="2:4" x14ac:dyDescent="0.2">
      <c r="B31" s="385"/>
      <c r="C31" s="13" t="s">
        <v>868</v>
      </c>
      <c r="D31" s="14"/>
    </row>
    <row r="32" spans="2:4" x14ac:dyDescent="0.2">
      <c r="B32" s="385"/>
      <c r="C32" s="13" t="s">
        <v>869</v>
      </c>
      <c r="D32" s="14"/>
    </row>
    <row r="33" spans="2:4" x14ac:dyDescent="0.2">
      <c r="B33" s="385"/>
      <c r="C33" s="13" t="s">
        <v>870</v>
      </c>
      <c r="D33" s="14"/>
    </row>
    <row r="34" spans="2:4" x14ac:dyDescent="0.2">
      <c r="B34" s="385"/>
      <c r="C34" s="13" t="s">
        <v>871</v>
      </c>
      <c r="D34" s="14"/>
    </row>
    <row r="35" spans="2:4" x14ac:dyDescent="0.2">
      <c r="B35" s="428" t="s">
        <v>1421</v>
      </c>
      <c r="C35" s="429"/>
      <c r="D35" s="430"/>
    </row>
    <row r="36" spans="2:4" x14ac:dyDescent="0.2">
      <c r="B36" s="329" t="s">
        <v>1415</v>
      </c>
      <c r="C36" s="13" t="s">
        <v>867</v>
      </c>
      <c r="D36" s="14"/>
    </row>
    <row r="37" spans="2:4" x14ac:dyDescent="0.2">
      <c r="B37" s="385"/>
      <c r="C37" s="13" t="s">
        <v>868</v>
      </c>
      <c r="D37" s="14"/>
    </row>
    <row r="38" spans="2:4" x14ac:dyDescent="0.2">
      <c r="B38" s="385"/>
      <c r="C38" s="13" t="s">
        <v>869</v>
      </c>
      <c r="D38" s="14"/>
    </row>
    <row r="39" spans="2:4" x14ac:dyDescent="0.2">
      <c r="B39" s="385"/>
      <c r="C39" s="13" t="s">
        <v>870</v>
      </c>
      <c r="D39" s="14"/>
    </row>
    <row r="40" spans="2:4" x14ac:dyDescent="0.2">
      <c r="B40" s="385"/>
      <c r="C40" s="13" t="s">
        <v>871</v>
      </c>
      <c r="D40" s="14"/>
    </row>
  </sheetData>
  <autoFilter ref="B5:D40"/>
  <hyperlinks>
    <hyperlink ref="B7" location="'MPS Aged Care Module'!A1_" display="A1"/>
    <hyperlink ref="B13" location="'MPS Aged Care Module'!A2_" display="A2"/>
    <hyperlink ref="B18" location="'MPS Aged Care Module'!A3_" display="A3"/>
    <hyperlink ref="B24" location="'MPS Aged Care Module'!A4_" display="A4"/>
    <hyperlink ref="B30" location="'MPS Aged Care Module'!A5_" display="A5"/>
    <hyperlink ref="B36" location="'MPS Aged Care Module'!A6_" display="A6"/>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E1DB"/>
    <pageSetUpPr fitToPage="1"/>
  </sheetPr>
  <dimension ref="A1:AC40"/>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1416</v>
      </c>
      <c r="AA1" t="s">
        <v>383</v>
      </c>
      <c r="AB1" t="s">
        <v>384</v>
      </c>
      <c r="AC1" t="s">
        <v>385</v>
      </c>
    </row>
    <row r="3" spans="2:29" ht="25.5" x14ac:dyDescent="0.2">
      <c r="B3" s="69" t="s">
        <v>1409</v>
      </c>
      <c r="C3" s="1"/>
      <c r="D3" s="1"/>
    </row>
    <row r="4" spans="2:29" x14ac:dyDescent="0.2">
      <c r="C4" s="1"/>
      <c r="D4" s="1"/>
    </row>
    <row r="5" spans="2:29" ht="25.5" x14ac:dyDescent="0.2">
      <c r="B5" s="342" t="s">
        <v>1</v>
      </c>
      <c r="C5" s="343" t="s">
        <v>7</v>
      </c>
      <c r="D5" s="347" t="s">
        <v>8</v>
      </c>
      <c r="E5" s="347" t="s">
        <v>1295</v>
      </c>
      <c r="F5" s="349" t="s">
        <v>10</v>
      </c>
    </row>
    <row r="6" spans="2:29" x14ac:dyDescent="0.2">
      <c r="B6" s="428" t="s">
        <v>1417</v>
      </c>
      <c r="C6" s="429"/>
      <c r="D6" s="431"/>
      <c r="E6" s="432"/>
      <c r="F6" s="433"/>
    </row>
    <row r="7" spans="2:29" x14ac:dyDescent="0.2">
      <c r="B7" s="329" t="s">
        <v>1410</v>
      </c>
      <c r="C7" s="13" t="s">
        <v>1147</v>
      </c>
      <c r="D7" s="264"/>
      <c r="E7" s="270"/>
      <c r="F7" s="379"/>
    </row>
    <row r="8" spans="2:29" x14ac:dyDescent="0.2">
      <c r="B8" s="385"/>
      <c r="C8" s="13" t="s">
        <v>1148</v>
      </c>
      <c r="D8" s="264"/>
      <c r="E8" s="270"/>
      <c r="F8" s="379"/>
    </row>
    <row r="9" spans="2:29" x14ac:dyDescent="0.2">
      <c r="B9" s="385"/>
      <c r="C9" s="13" t="s">
        <v>1149</v>
      </c>
      <c r="D9" s="264"/>
      <c r="E9" s="270"/>
      <c r="F9" s="379"/>
    </row>
    <row r="10" spans="2:29" x14ac:dyDescent="0.2">
      <c r="B10" s="385"/>
      <c r="C10" s="13" t="s">
        <v>1150</v>
      </c>
      <c r="D10" s="264"/>
      <c r="E10" s="270"/>
      <c r="F10" s="379"/>
    </row>
    <row r="11" spans="2:29" x14ac:dyDescent="0.2">
      <c r="B11" s="385"/>
      <c r="C11" s="13" t="s">
        <v>1151</v>
      </c>
      <c r="D11" s="264"/>
      <c r="E11" s="270"/>
      <c r="F11" s="379"/>
    </row>
    <row r="12" spans="2:29" x14ac:dyDescent="0.2">
      <c r="B12" s="428" t="s">
        <v>1418</v>
      </c>
      <c r="C12" s="429"/>
      <c r="D12" s="431"/>
      <c r="E12" s="432"/>
      <c r="F12" s="433"/>
    </row>
    <row r="13" spans="2:29" x14ac:dyDescent="0.2">
      <c r="B13" s="329" t="s">
        <v>1411</v>
      </c>
      <c r="C13" s="13" t="s">
        <v>1147</v>
      </c>
      <c r="D13" s="264"/>
      <c r="E13" s="270"/>
      <c r="F13" s="379"/>
    </row>
    <row r="14" spans="2:29" x14ac:dyDescent="0.2">
      <c r="B14" s="385"/>
      <c r="C14" s="13" t="s">
        <v>1148</v>
      </c>
      <c r="D14" s="264"/>
      <c r="E14" s="270"/>
      <c r="F14" s="379"/>
    </row>
    <row r="15" spans="2:29" x14ac:dyDescent="0.2">
      <c r="B15" s="385"/>
      <c r="C15" s="13" t="s">
        <v>1149</v>
      </c>
      <c r="D15" s="264"/>
      <c r="E15" s="270"/>
      <c r="F15" s="379"/>
    </row>
    <row r="16" spans="2:29" x14ac:dyDescent="0.2">
      <c r="B16" s="385"/>
      <c r="C16" s="13" t="s">
        <v>1150</v>
      </c>
      <c r="D16" s="264"/>
      <c r="E16" s="270"/>
      <c r="F16" s="379"/>
    </row>
    <row r="17" spans="2:6" x14ac:dyDescent="0.2">
      <c r="B17" s="385"/>
      <c r="C17" s="13" t="s">
        <v>1151</v>
      </c>
      <c r="D17" s="264"/>
      <c r="E17" s="270"/>
      <c r="F17" s="379"/>
    </row>
    <row r="18" spans="2:6" x14ac:dyDescent="0.2">
      <c r="B18" s="329" t="s">
        <v>1412</v>
      </c>
      <c r="C18" s="13" t="s">
        <v>1147</v>
      </c>
      <c r="D18" s="264"/>
      <c r="E18" s="270"/>
      <c r="F18" s="379"/>
    </row>
    <row r="19" spans="2:6" x14ac:dyDescent="0.2">
      <c r="B19" s="385"/>
      <c r="C19" s="13" t="s">
        <v>1148</v>
      </c>
      <c r="D19" s="264"/>
      <c r="E19" s="270"/>
      <c r="F19" s="379"/>
    </row>
    <row r="20" spans="2:6" x14ac:dyDescent="0.2">
      <c r="B20" s="385"/>
      <c r="C20" s="13" t="s">
        <v>1149</v>
      </c>
      <c r="D20" s="264"/>
      <c r="E20" s="270"/>
      <c r="F20" s="379"/>
    </row>
    <row r="21" spans="2:6" x14ac:dyDescent="0.2">
      <c r="B21" s="385"/>
      <c r="C21" s="13" t="s">
        <v>1150</v>
      </c>
      <c r="D21" s="264"/>
      <c r="E21" s="270"/>
      <c r="F21" s="379"/>
    </row>
    <row r="22" spans="2:6" x14ac:dyDescent="0.2">
      <c r="B22" s="385"/>
      <c r="C22" s="13" t="s">
        <v>1151</v>
      </c>
      <c r="D22" s="264"/>
      <c r="E22" s="270"/>
      <c r="F22" s="379"/>
    </row>
    <row r="23" spans="2:6" x14ac:dyDescent="0.2">
      <c r="B23" s="428" t="s">
        <v>1419</v>
      </c>
      <c r="C23" s="429"/>
      <c r="D23" s="431"/>
      <c r="E23" s="432"/>
      <c r="F23" s="433"/>
    </row>
    <row r="24" spans="2:6" x14ac:dyDescent="0.2">
      <c r="B24" s="329" t="s">
        <v>1413</v>
      </c>
      <c r="C24" s="13" t="s">
        <v>1147</v>
      </c>
      <c r="D24" s="264"/>
      <c r="E24" s="270"/>
      <c r="F24" s="379"/>
    </row>
    <row r="25" spans="2:6" x14ac:dyDescent="0.2">
      <c r="B25" s="385"/>
      <c r="C25" s="13" t="s">
        <v>1148</v>
      </c>
      <c r="D25" s="264"/>
      <c r="E25" s="270"/>
      <c r="F25" s="379"/>
    </row>
    <row r="26" spans="2:6" x14ac:dyDescent="0.2">
      <c r="B26" s="385"/>
      <c r="C26" s="13" t="s">
        <v>1149</v>
      </c>
      <c r="D26" s="264"/>
      <c r="E26" s="270"/>
      <c r="F26" s="379"/>
    </row>
    <row r="27" spans="2:6" x14ac:dyDescent="0.2">
      <c r="B27" s="385"/>
      <c r="C27" s="13" t="s">
        <v>1150</v>
      </c>
      <c r="D27" s="264"/>
      <c r="E27" s="270"/>
      <c r="F27" s="379"/>
    </row>
    <row r="28" spans="2:6" x14ac:dyDescent="0.2">
      <c r="B28" s="385"/>
      <c r="C28" s="13" t="s">
        <v>1151</v>
      </c>
      <c r="D28" s="264"/>
      <c r="E28" s="270"/>
      <c r="F28" s="379"/>
    </row>
    <row r="29" spans="2:6" x14ac:dyDescent="0.2">
      <c r="B29" s="428" t="s">
        <v>1420</v>
      </c>
      <c r="C29" s="429"/>
      <c r="D29" s="431"/>
      <c r="E29" s="432"/>
      <c r="F29" s="433"/>
    </row>
    <row r="30" spans="2:6" x14ac:dyDescent="0.2">
      <c r="B30" s="329" t="s">
        <v>1414</v>
      </c>
      <c r="C30" s="13" t="s">
        <v>1147</v>
      </c>
      <c r="D30" s="264"/>
      <c r="E30" s="270"/>
      <c r="F30" s="379"/>
    </row>
    <row r="31" spans="2:6" x14ac:dyDescent="0.2">
      <c r="B31" s="385"/>
      <c r="C31" s="13" t="s">
        <v>1148</v>
      </c>
      <c r="D31" s="264"/>
      <c r="E31" s="270"/>
      <c r="F31" s="379"/>
    </row>
    <row r="32" spans="2:6" x14ac:dyDescent="0.2">
      <c r="B32" s="385"/>
      <c r="C32" s="13" t="s">
        <v>1149</v>
      </c>
      <c r="D32" s="264"/>
      <c r="E32" s="270"/>
      <c r="F32" s="379"/>
    </row>
    <row r="33" spans="2:6" x14ac:dyDescent="0.2">
      <c r="B33" s="385"/>
      <c r="C33" s="13" t="s">
        <v>1150</v>
      </c>
      <c r="D33" s="264"/>
      <c r="E33" s="270"/>
      <c r="F33" s="379"/>
    </row>
    <row r="34" spans="2:6" x14ac:dyDescent="0.2">
      <c r="B34" s="385"/>
      <c r="C34" s="13" t="s">
        <v>1151</v>
      </c>
      <c r="D34" s="264"/>
      <c r="E34" s="270"/>
      <c r="F34" s="379"/>
    </row>
    <row r="35" spans="2:6" x14ac:dyDescent="0.2">
      <c r="B35" s="428" t="s">
        <v>1421</v>
      </c>
      <c r="C35" s="429"/>
      <c r="D35" s="431"/>
      <c r="E35" s="432"/>
      <c r="F35" s="433"/>
    </row>
    <row r="36" spans="2:6" x14ac:dyDescent="0.2">
      <c r="B36" s="329" t="s">
        <v>1415</v>
      </c>
      <c r="C36" s="13" t="s">
        <v>1147</v>
      </c>
      <c r="D36" s="264"/>
      <c r="E36" s="270"/>
      <c r="F36" s="379"/>
    </row>
    <row r="37" spans="2:6" x14ac:dyDescent="0.2">
      <c r="B37" s="385"/>
      <c r="C37" s="13" t="s">
        <v>1148</v>
      </c>
      <c r="D37" s="264"/>
      <c r="E37" s="270"/>
      <c r="F37" s="379"/>
    </row>
    <row r="38" spans="2:6" x14ac:dyDescent="0.2">
      <c r="B38" s="385"/>
      <c r="C38" s="13" t="s">
        <v>1149</v>
      </c>
      <c r="D38" s="264"/>
      <c r="E38" s="270"/>
      <c r="F38" s="379"/>
    </row>
    <row r="39" spans="2:6" x14ac:dyDescent="0.2">
      <c r="B39" s="385"/>
      <c r="C39" s="13" t="s">
        <v>1150</v>
      </c>
      <c r="D39" s="264"/>
      <c r="E39" s="270"/>
      <c r="F39" s="379"/>
    </row>
    <row r="40" spans="2:6" x14ac:dyDescent="0.2">
      <c r="B40" s="385"/>
      <c r="C40" s="13" t="s">
        <v>1151</v>
      </c>
      <c r="D40" s="264"/>
      <c r="E40" s="270"/>
      <c r="F40" s="379"/>
    </row>
  </sheetData>
  <autoFilter ref="B5:F40"/>
  <dataValidations count="2">
    <dataValidation type="date" allowBlank="1" showInputMessage="1" showErrorMessage="1" prompt="Enter a date value (for example, 19/10/2020)" sqref="E7:E11 E13:E22 E24:E28 E30:E34 E36:E40">
      <formula1>StartDate</formula1>
      <formula2>EndDate</formula2>
    </dataValidation>
    <dataValidation type="list" allowBlank="1" showInputMessage="1" showErrorMessage="1" sqref="F7:F11 F13:F22 F24:F28 F30:F34 F36:F40">
      <formula1>$AA$1:$AC$1</formula1>
    </dataValidation>
  </dataValidations>
  <hyperlinks>
    <hyperlink ref="B7" location="'MPS Aged Care Module'!A1_" display="A1"/>
    <hyperlink ref="B13" location="'MPS Aged Care Module'!A2_" display="A2"/>
    <hyperlink ref="B18" location="'MPS Aged Care Module'!A3_" display="A3"/>
    <hyperlink ref="B24" location="'MPS Aged Care Module'!A4_" display="A4"/>
    <hyperlink ref="B30" location="'MPS Aged Care Module'!A5_" display="A5"/>
    <hyperlink ref="B36" location="'MPS Aged Care Module'!A6_" display="A6"/>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399"/>
  <sheetViews>
    <sheetView showGridLines="0" zoomScaleNormal="100" workbookViewId="0">
      <pane ySplit="2" topLeftCell="A3" activePane="bottomLeft" state="frozen"/>
      <selection activeCell="C4" sqref="C4"/>
      <selection pane="bottomLeft" activeCell="A3" sqref="A3"/>
    </sheetView>
  </sheetViews>
  <sheetFormatPr defaultColWidth="0" defaultRowHeight="12.75" x14ac:dyDescent="0.2"/>
  <cols>
    <col min="1" max="1" width="0.85546875" customWidth="1"/>
    <col min="2" max="3" width="9.140625" customWidth="1"/>
    <col min="4" max="14" width="5.7109375" customWidth="1"/>
    <col min="15" max="15" width="1.7109375" customWidth="1"/>
    <col min="16" max="16" width="58.5703125" bestFit="1" customWidth="1"/>
    <col min="17" max="19" width="9.140625" customWidth="1"/>
    <col min="20" max="20" width="1.7109375" customWidth="1"/>
    <col min="21" max="16384" width="9.140625" hidden="1"/>
  </cols>
  <sheetData>
    <row r="1" spans="2:19" x14ac:dyDescent="0.2">
      <c r="B1" s="10" t="s">
        <v>386</v>
      </c>
      <c r="C1" s="1"/>
      <c r="D1" s="1"/>
      <c r="E1" s="1"/>
      <c r="F1" s="365" t="str">
        <f>'How to use this tool'!B14</f>
        <v>Enter the name of your health service organisation here.</v>
      </c>
      <c r="G1" s="1"/>
      <c r="H1" s="1"/>
      <c r="I1" s="1"/>
      <c r="J1" s="1"/>
      <c r="K1" s="1"/>
      <c r="L1" s="1"/>
      <c r="M1" s="1"/>
      <c r="N1" s="1"/>
    </row>
    <row r="2" spans="2:19" x14ac:dyDescent="0.2">
      <c r="B2" s="403" t="s">
        <v>1372</v>
      </c>
      <c r="C2" s="1"/>
      <c r="D2" s="1"/>
      <c r="E2" s="1"/>
      <c r="F2" s="1"/>
      <c r="G2" s="1"/>
      <c r="H2" s="1"/>
      <c r="I2" s="1"/>
      <c r="J2" s="1"/>
      <c r="K2" s="1"/>
      <c r="L2" s="1"/>
      <c r="M2" s="1"/>
      <c r="N2" s="1"/>
    </row>
    <row r="3" spans="2:19" x14ac:dyDescent="0.2">
      <c r="B3" s="1"/>
      <c r="C3" s="1"/>
      <c r="D3" s="1"/>
      <c r="E3" s="1"/>
      <c r="F3" s="1"/>
      <c r="G3" s="1"/>
      <c r="H3" s="1"/>
      <c r="I3" s="1"/>
      <c r="J3" s="1"/>
      <c r="K3" s="1"/>
      <c r="L3" s="1"/>
      <c r="M3" s="1"/>
      <c r="N3" s="1"/>
    </row>
    <row r="4" spans="2:19" x14ac:dyDescent="0.2">
      <c r="B4" s="490" t="s">
        <v>387</v>
      </c>
      <c r="C4" s="492" t="s">
        <v>388</v>
      </c>
      <c r="D4" s="487" t="s">
        <v>381</v>
      </c>
      <c r="E4" s="488"/>
      <c r="F4" s="488"/>
      <c r="G4" s="488"/>
      <c r="H4" s="488"/>
      <c r="I4" s="488"/>
      <c r="J4" s="488"/>
      <c r="K4" s="488"/>
      <c r="L4" s="488"/>
      <c r="M4" s="489"/>
      <c r="N4" s="126" t="s">
        <v>380</v>
      </c>
    </row>
    <row r="5" spans="2:19" x14ac:dyDescent="0.2">
      <c r="B5" s="491"/>
      <c r="C5" s="470"/>
      <c r="D5" s="51">
        <v>0</v>
      </c>
      <c r="E5" s="51">
        <v>0.1</v>
      </c>
      <c r="F5" s="51">
        <v>0.2</v>
      </c>
      <c r="G5" s="51">
        <v>0.3</v>
      </c>
      <c r="H5" s="51">
        <v>0.4</v>
      </c>
      <c r="I5" s="51">
        <v>0.5</v>
      </c>
      <c r="J5" s="51">
        <v>0.6</v>
      </c>
      <c r="K5" s="51">
        <v>0.7</v>
      </c>
      <c r="L5" s="51">
        <v>0.8</v>
      </c>
      <c r="M5" s="51">
        <v>0.9</v>
      </c>
      <c r="N5" s="127">
        <v>1</v>
      </c>
    </row>
    <row r="6" spans="2:19" x14ac:dyDescent="0.2">
      <c r="B6" s="128" t="s">
        <v>0</v>
      </c>
      <c r="C6" s="18"/>
      <c r="D6" s="18"/>
      <c r="E6" s="18"/>
      <c r="F6" s="18"/>
      <c r="G6" s="18"/>
      <c r="H6" s="18"/>
      <c r="I6" s="18"/>
      <c r="J6" s="18"/>
      <c r="K6" s="18"/>
      <c r="L6" s="18"/>
      <c r="M6" s="18"/>
      <c r="N6" s="129"/>
      <c r="P6" t="s">
        <v>389</v>
      </c>
    </row>
    <row r="7" spans="2:19" x14ac:dyDescent="0.2">
      <c r="B7" s="215" t="s">
        <v>11</v>
      </c>
      <c r="C7" s="112"/>
      <c r="D7" s="112"/>
      <c r="E7" s="112"/>
      <c r="F7" s="112"/>
      <c r="G7" s="112"/>
      <c r="H7" s="112"/>
      <c r="I7" s="112"/>
      <c r="J7" s="112"/>
      <c r="K7" s="112"/>
      <c r="L7" s="112"/>
      <c r="M7" s="112"/>
      <c r="N7" s="130"/>
      <c r="Q7" s="462" t="s">
        <v>390</v>
      </c>
      <c r="R7" s="464" t="s">
        <v>391</v>
      </c>
      <c r="S7" s="478" t="s">
        <v>392</v>
      </c>
    </row>
    <row r="8" spans="2:19" x14ac:dyDescent="0.2">
      <c r="B8" s="131" t="s">
        <v>11</v>
      </c>
      <c r="C8" s="18"/>
      <c r="D8" s="18"/>
      <c r="E8" s="18"/>
      <c r="F8" s="18"/>
      <c r="G8" s="18"/>
      <c r="H8" s="18"/>
      <c r="I8" s="18"/>
      <c r="J8" s="18"/>
      <c r="K8" s="18"/>
      <c r="L8" s="18"/>
      <c r="M8" s="18"/>
      <c r="N8" s="129"/>
      <c r="Q8" s="463"/>
      <c r="R8" s="465"/>
      <c r="S8" s="479"/>
    </row>
    <row r="9" spans="2:19" x14ac:dyDescent="0.2">
      <c r="B9" s="332">
        <v>1.01</v>
      </c>
      <c r="C9" s="16" t="str">
        <f ca="1">IF('Reference sheet'!G5="","x",'Reference sheet'!G5)</f>
        <v>x</v>
      </c>
      <c r="D9" s="31" t="str">
        <f ca="1">IF(C9="x","",IF(C9="n/a",".",IF(AND(C9&gt;=0%,C9&lt;=59%),"..",IF(AND(C9&gt;=60%,C9&lt;=99%),"…",IF(C9=100%,"….","")))))</f>
        <v/>
      </c>
      <c r="E9" s="31" t="str">
        <f ca="1">IF(C9="x","",IF(C9="n/a",".",IF(AND(C9&gt;=10%,C9&lt;=59%),"..",IF(AND(C9&gt;=60%,C9&lt;=99%),"…",IF(C9=100%,"….","")))))</f>
        <v/>
      </c>
      <c r="F9" s="31" t="str">
        <f ca="1">IF(C9="x","",IF(C9="n/a",".",IF(AND(C9&gt;=20%,C9&lt;=59%),"..",IF(AND(C9&gt;=60%,C9&lt;=99%),"…",IF(C9=100%,"….","")))))</f>
        <v/>
      </c>
      <c r="G9" s="31" t="str">
        <f ca="1">IF(C9="x","",IF(C9="n/a",".",IF(AND(C9&gt;=30%,C9&lt;=59%),"..",IF(AND(C9&gt;=60%,C9&lt;=99%),"…",IF(C9=100%,"….","")))))</f>
        <v/>
      </c>
      <c r="H9" s="31" t="str">
        <f ca="1">IF(C9="x","",IF(C9="n/a",".",IF(AND(C9&gt;=40%,C9&lt;=59%),"..",IF(AND(C9&gt;=60%,C9&lt;=99%),"…",IF(C9=100%,"….","")))))</f>
        <v/>
      </c>
      <c r="I9" s="31" t="str">
        <f ca="1">IF(C9="x","",IF(C9="n/a",".",IF(AND(C9&gt;=50%,C9&lt;=59%),"..",IF(AND(C9&gt;=60%,C9&lt;=99%),"…",IF(C9=100%,"….","")))))</f>
        <v/>
      </c>
      <c r="J9" s="31" t="str">
        <f ca="1">IF(C9="x","",IF(C9="n/a",".",IF(AND(C9&gt;=60%,C9&lt;=99%),"…",IF(C9=100%,"….",""))))</f>
        <v/>
      </c>
      <c r="K9" s="31" t="str">
        <f ca="1">IF(C9="x","",IF(C9="n/a",".",IF(AND(C9&gt;=70%,C9&lt;=99%),"…",IF(C9=100%,"….",""))))</f>
        <v/>
      </c>
      <c r="L9" s="31" t="str">
        <f ca="1">IF(C9="x","",IF(C9="n/a",".",IF(AND(C9&gt;=80%,C9&lt;=99%),"…",IF(C9=100%,"….",""))))</f>
        <v/>
      </c>
      <c r="M9" s="31" t="str">
        <f ca="1">IF(C9="x","",IF(C9="n/a",".",IF(AND(C9&gt;=90%,C9&lt;=99%),"…",IF(C9=100%,"….",""))))</f>
        <v/>
      </c>
      <c r="N9" s="132" t="str">
        <f ca="1">IF(C9="x","",IF(C9="n/a",".",IF(C9=100%,"….","")))</f>
        <v/>
      </c>
      <c r="P9" s="116" t="s">
        <v>0</v>
      </c>
      <c r="Q9" s="117">
        <v>33</v>
      </c>
      <c r="R9" s="118">
        <f ca="1">G66</f>
        <v>0</v>
      </c>
      <c r="S9" s="122">
        <f ca="1">R9/Q9</f>
        <v>0</v>
      </c>
    </row>
    <row r="10" spans="2:19" x14ac:dyDescent="0.2">
      <c r="B10" s="332">
        <v>1.02</v>
      </c>
      <c r="C10" s="16" t="str">
        <f ca="1">IF('Reference sheet'!G6="","x",'Reference sheet'!G6)</f>
        <v>x</v>
      </c>
      <c r="D10" s="37" t="str">
        <f ca="1">IF(C10="x","",IF(C10="n/a",".",IF(AND(C10&gt;=0%,C10&lt;=59%),"..",IF(AND(C10&gt;=60%,C10&lt;=99%),"…",IF(C10=100%,"….","")))))</f>
        <v/>
      </c>
      <c r="E10" s="37" t="str">
        <f ca="1">IF(C10="x","",IF(C10="n/a",".",IF(AND(C10&gt;=10%,C10&lt;=59%),"..",IF(AND(C10&gt;=60%,C10&lt;=99%),"…",IF(C10=100%,"….","")))))</f>
        <v/>
      </c>
      <c r="F10" s="37" t="str">
        <f ca="1">IF(C10="x","",IF(C10="n/a",".",IF(AND(C10&gt;=20%,C10&lt;=59%),"..",IF(AND(C10&gt;=60%,C10&lt;=99%),"…",IF(C10=100%,"….","")))))</f>
        <v/>
      </c>
      <c r="G10" s="37" t="str">
        <f ca="1">IF(C10="x","",IF(C10="n/a",".",IF(AND(C10&gt;=30%,C10&lt;=59%),"..",IF(AND(C10&gt;=60%,C10&lt;=99%),"…",IF(C10=100%,"….","")))))</f>
        <v/>
      </c>
      <c r="H10" s="37" t="str">
        <f ca="1">IF(C10="x","",IF(C10="n/a",".",IF(AND(C10&gt;=40%,C10&lt;=59%),"..",IF(AND(C10&gt;=60%,C10&lt;=99%),"…",IF(C10=100%,"….","")))))</f>
        <v/>
      </c>
      <c r="I10" s="37" t="str">
        <f ca="1">IF(C10="x","",IF(C10="n/a",".",IF(AND(C10&gt;=50%,C10&lt;=59%),"..",IF(AND(C10&gt;=60%,C10&lt;=99%),"…",IF(C10=100%,"….","")))))</f>
        <v/>
      </c>
      <c r="J10" s="37" t="str">
        <f ca="1">IF(C10="x","",IF(C10="n/a",".",IF(AND(C10&gt;=60%,C10&lt;=99%),"…",IF(C10=100%,"….",""))))</f>
        <v/>
      </c>
      <c r="K10" s="37" t="str">
        <f ca="1">IF(C10="x","",IF(C10="n/a",".",IF(AND(C10&gt;=70%,C10&lt;=99%),"…",IF(C10=100%,"….",""))))</f>
        <v/>
      </c>
      <c r="L10" s="37" t="str">
        <f ca="1">IF(C10="x","",IF(C10="n/a",".",IF(AND(C10&gt;=80%,C10&lt;=99%),"…",IF(C10=100%,"….",""))))</f>
        <v/>
      </c>
      <c r="M10" s="37" t="str">
        <f ca="1">IF(C10="x","",IF(C10="n/a",".",IF(AND(C10&gt;=90%,C10&lt;=99%),"…",IF(C10=100%,"….",""))))</f>
        <v/>
      </c>
      <c r="N10" s="133" t="str">
        <f ca="1">IF(C10="x","",IF(C10="n/a",".",IF(C10=100%,"….","")))</f>
        <v/>
      </c>
      <c r="P10" s="116" t="s">
        <v>95</v>
      </c>
      <c r="Q10" s="120">
        <v>14</v>
      </c>
      <c r="R10" s="102">
        <f ca="1">G103</f>
        <v>0</v>
      </c>
      <c r="S10" s="122">
        <f t="shared" ref="S10:S17" ca="1" si="0">R10/Q10</f>
        <v>0</v>
      </c>
    </row>
    <row r="11" spans="2:19" x14ac:dyDescent="0.2">
      <c r="B11" s="372" t="s">
        <v>15</v>
      </c>
      <c r="C11" s="18"/>
      <c r="D11" s="18"/>
      <c r="E11" s="18"/>
      <c r="F11" s="18"/>
      <c r="G11" s="18"/>
      <c r="H11" s="18"/>
      <c r="I11" s="18"/>
      <c r="J11" s="18"/>
      <c r="K11" s="18"/>
      <c r="L11" s="18"/>
      <c r="M11" s="18"/>
      <c r="N11" s="129"/>
      <c r="P11" s="116" t="s">
        <v>1509</v>
      </c>
      <c r="Q11" s="120">
        <v>19</v>
      </c>
      <c r="R11" s="102">
        <f ca="1">G152</f>
        <v>0</v>
      </c>
      <c r="S11" s="122">
        <f t="shared" ca="1" si="0"/>
        <v>0</v>
      </c>
    </row>
    <row r="12" spans="2:19" x14ac:dyDescent="0.2">
      <c r="B12" s="332">
        <v>1.03</v>
      </c>
      <c r="C12" s="16" t="str">
        <f ca="1">IF('Reference sheet'!G8="","x",'Reference sheet'!G8)</f>
        <v>x</v>
      </c>
      <c r="D12" s="31" t="str">
        <f ca="1">IF(C12="x","",IF(C12="n/a",".",IF(AND(C12&gt;=0%,C12&lt;=59%),"..",IF(AND(C12&gt;=60%,C12&lt;=99%),"…",IF(C12=100%,"….","")))))</f>
        <v/>
      </c>
      <c r="E12" s="31" t="str">
        <f ca="1">IF(C12="x","",IF(C12="n/a",".",IF(AND(C12&gt;=10%,C12&lt;=59%),"..",IF(AND(C12&gt;=60%,C12&lt;=99%),"…",IF(C12=100%,"….","")))))</f>
        <v/>
      </c>
      <c r="F12" s="31" t="str">
        <f ca="1">IF(C12="x","",IF(C12="n/a",".",IF(AND(C12&gt;=20%,C12&lt;=59%),"..",IF(AND(C12&gt;=60%,C12&lt;=99%),"…",IF(C12=100%,"….","")))))</f>
        <v/>
      </c>
      <c r="G12" s="31" t="str">
        <f ca="1">IF(C12="x","",IF(C12="n/a",".",IF(AND(C12&gt;=30%,C12&lt;=59%),"..",IF(AND(C12&gt;=60%,C12&lt;=99%),"…",IF(C12=100%,"….","")))))</f>
        <v/>
      </c>
      <c r="H12" s="31" t="str">
        <f ca="1">IF(C12="x","",IF(C12="n/a",".",IF(AND(C12&gt;=40%,C12&lt;=59%),"..",IF(AND(C12&gt;=60%,C12&lt;=99%),"…",IF(C12=100%,"….","")))))</f>
        <v/>
      </c>
      <c r="I12" s="31" t="str">
        <f ca="1">IF(C12="x","",IF(C12="n/a",".",IF(AND(C12&gt;=50%,C12&lt;=59%),"..",IF(AND(C12&gt;=60%,C12&lt;=99%),"…",IF(C12=100%,"….","")))))</f>
        <v/>
      </c>
      <c r="J12" s="31" t="str">
        <f ca="1">IF(C12="x","",IF(C12="n/a",".",IF(AND(C12&gt;=60%,C12&lt;=99%),"…",IF(C12=100%,"….",""))))</f>
        <v/>
      </c>
      <c r="K12" s="31" t="str">
        <f ca="1">IF(C12="x","",IF(C12="n/a",".",IF(AND(C12&gt;=70%,C12&lt;=99%),"…",IF(C12=100%,"….",""))))</f>
        <v/>
      </c>
      <c r="L12" s="31" t="str">
        <f ca="1">IF(C12="x","",IF(C12="n/a",".",IF(AND(C12&gt;=80%,C12&lt;=99%),"…",IF(C12=100%,"….",""))))</f>
        <v/>
      </c>
      <c r="M12" s="31" t="str">
        <f ca="1">IF(C12="x","",IF(C12="n/a",".",IF(AND(C12&gt;=90%,C12&lt;=99%),"…",IF(C12=100%,"….",""))))</f>
        <v/>
      </c>
      <c r="N12" s="132" t="str">
        <f ca="1">IF(C12="x","",IF(C12="n/a",".",IF(C12=100%,"….","")))</f>
        <v/>
      </c>
      <c r="P12" s="116" t="s">
        <v>154</v>
      </c>
      <c r="Q12" s="120">
        <v>15</v>
      </c>
      <c r="R12" s="102">
        <f ca="1">G196</f>
        <v>0</v>
      </c>
      <c r="S12" s="122">
        <f t="shared" ca="1" si="0"/>
        <v>0</v>
      </c>
    </row>
    <row r="13" spans="2:19" x14ac:dyDescent="0.2">
      <c r="B13" s="332">
        <v>1.04</v>
      </c>
      <c r="C13" s="16" t="str">
        <f ca="1">IF('Reference sheet'!G9="","x",'Reference sheet'!G9)</f>
        <v>x</v>
      </c>
      <c r="D13" s="33" t="str">
        <f ca="1">IF(C13="x","",IF(C13="n/a",".",IF(AND(C13&gt;=0%,C13&lt;=59%),"..",IF(AND(C13&gt;=60%,C13&lt;=99%),"…",IF(C13=100%,"….","")))))</f>
        <v/>
      </c>
      <c r="E13" s="33" t="str">
        <f ca="1">IF(C13="x","",IF(C13="n/a",".",IF(AND(C13&gt;=10%,C13&lt;=59%),"..",IF(AND(C13&gt;=60%,C13&lt;=99%),"…",IF(C13=100%,"….","")))))</f>
        <v/>
      </c>
      <c r="F13" s="33" t="str">
        <f ca="1">IF(C13="x","",IF(C13="n/a",".",IF(AND(C13&gt;=20%,C13&lt;=59%),"..",IF(AND(C13&gt;=60%,C13&lt;=99%),"…",IF(C13=100%,"….","")))))</f>
        <v/>
      </c>
      <c r="G13" s="33" t="str">
        <f ca="1">IF(C13="x","",IF(C13="n/a",".",IF(AND(C13&gt;=30%,C13&lt;=59%),"..",IF(AND(C13&gt;=60%,C13&lt;=99%),"…",IF(C13=100%,"….","")))))</f>
        <v/>
      </c>
      <c r="H13" s="33" t="str">
        <f ca="1">IF(C13="x","",IF(C13="n/a",".",IF(AND(C13&gt;=40%,C13&lt;=59%),"..",IF(AND(C13&gt;=60%,C13&lt;=99%),"…",IF(C13=100%,"….","")))))</f>
        <v/>
      </c>
      <c r="I13" s="33" t="str">
        <f ca="1">IF(C13="x","",IF(C13="n/a",".",IF(AND(C13&gt;=50%,C13&lt;=59%),"..",IF(AND(C13&gt;=60%,C13&lt;=99%),"…",IF(C13=100%,"….","")))))</f>
        <v/>
      </c>
      <c r="J13" s="33" t="str">
        <f ca="1">IF(C13="x","",IF(C13="n/a",".",IF(AND(C13&gt;=60%,C13&lt;=99%),"…",IF(C13=100%,"….",""))))</f>
        <v/>
      </c>
      <c r="K13" s="33" t="str">
        <f ca="1">IF(C13="x","",IF(C13="n/a",".",IF(AND(C13&gt;=70%,C13&lt;=99%),"…",IF(C13=100%,"….",""))))</f>
        <v/>
      </c>
      <c r="L13" s="33" t="str">
        <f ca="1">IF(C13="x","",IF(C13="n/a",".",IF(AND(C13&gt;=80%,C13&lt;=99%),"…",IF(C13=100%,"….",""))))</f>
        <v/>
      </c>
      <c r="M13" s="33" t="str">
        <f ca="1">IF(C13="x","",IF(C13="n/a",".",IF(AND(C13&gt;=90%,C13&lt;=99%),"…",IF(C13=100%,"….",""))))</f>
        <v/>
      </c>
      <c r="N13" s="134" t="str">
        <f ca="1">IF(C13="x","",IF(C13="n/a",".",IF(C13=100%,"….","")))</f>
        <v/>
      </c>
      <c r="P13" s="116" t="s">
        <v>198</v>
      </c>
      <c r="Q13" s="120">
        <v>36</v>
      </c>
      <c r="R13" s="102">
        <f ca="1">G268</f>
        <v>0</v>
      </c>
      <c r="S13" s="122">
        <f t="shared" ca="1" si="0"/>
        <v>0</v>
      </c>
    </row>
    <row r="14" spans="2:19" x14ac:dyDescent="0.2">
      <c r="B14" s="332">
        <v>1.05</v>
      </c>
      <c r="C14" s="16" t="str">
        <f ca="1">IF('Reference sheet'!G10="","x",'Reference sheet'!G10)</f>
        <v>x</v>
      </c>
      <c r="D14" s="37" t="str">
        <f ca="1">IF(C14="x","",IF(C14="n/a",".",IF(AND(C14&gt;=0%,C14&lt;=59%),"..",IF(AND(C14&gt;=60%,C14&lt;=99%),"…",IF(C14=100%,"….","")))))</f>
        <v/>
      </c>
      <c r="E14" s="37" t="str">
        <f ca="1">IF(C14="x","",IF(C14="n/a",".",IF(AND(C14&gt;=10%,C14&lt;=59%),"..",IF(AND(C14&gt;=60%,C14&lt;=99%),"…",IF(C14=100%,"….","")))))</f>
        <v/>
      </c>
      <c r="F14" s="37" t="str">
        <f ca="1">IF(C14="x","",IF(C14="n/a",".",IF(AND(C14&gt;=20%,C14&lt;=59%),"..",IF(AND(C14&gt;=60%,C14&lt;=99%),"…",IF(C14=100%,"….","")))))</f>
        <v/>
      </c>
      <c r="G14" s="37" t="str">
        <f ca="1">IF(C14="x","",IF(C14="n/a",".",IF(AND(C14&gt;=30%,C14&lt;=59%),"..",IF(AND(C14&gt;=60%,C14&lt;=99%),"…",IF(C14=100%,"….","")))))</f>
        <v/>
      </c>
      <c r="H14" s="37" t="str">
        <f ca="1">IF(C14="x","",IF(C14="n/a",".",IF(AND(C14&gt;=40%,C14&lt;=59%),"..",IF(AND(C14&gt;=60%,C14&lt;=99%),"…",IF(C14=100%,"….","")))))</f>
        <v/>
      </c>
      <c r="I14" s="37" t="str">
        <f ca="1">IF(C14="x","",IF(C14="n/a",".",IF(AND(C14&gt;=50%,C14&lt;=59%),"..",IF(AND(C14&gt;=60%,C14&lt;=99%),"…",IF(C14=100%,"….","")))))</f>
        <v/>
      </c>
      <c r="J14" s="37" t="str">
        <f ca="1">IF(C14="x","",IF(C14="n/a",".",IF(AND(C14&gt;=60%,C14&lt;=99%),"…",IF(C14=100%,"….",""))))</f>
        <v/>
      </c>
      <c r="K14" s="37" t="str">
        <f ca="1">IF(C14="x","",IF(C14="n/a",".",IF(AND(C14&gt;=70%,C14&lt;=99%),"…",IF(C14=100%,"….",""))))</f>
        <v/>
      </c>
      <c r="L14" s="37" t="str">
        <f ca="1">IF(C14="x","",IF(C14="n/a",".",IF(AND(C14&gt;=80%,C14&lt;=99%),"…",IF(C14=100%,"….",""))))</f>
        <v/>
      </c>
      <c r="M14" s="37" t="str">
        <f ca="1">IF(C14="x","",IF(C14="n/a",".",IF(AND(C14&gt;=90%,C14&lt;=99%),"…",IF(C14=100%,"….",""))))</f>
        <v/>
      </c>
      <c r="N14" s="133" t="str">
        <f ca="1">IF(C14="x","",IF(C14="n/a",".",IF(C14=100%,"….","")))</f>
        <v/>
      </c>
      <c r="P14" s="116" t="s">
        <v>289</v>
      </c>
      <c r="Q14" s="120">
        <v>11</v>
      </c>
      <c r="R14" s="102">
        <f ca="1">G305</f>
        <v>0</v>
      </c>
      <c r="S14" s="122">
        <f t="shared" ca="1" si="0"/>
        <v>0</v>
      </c>
    </row>
    <row r="15" spans="2:19" x14ac:dyDescent="0.2">
      <c r="B15" s="131" t="s">
        <v>22</v>
      </c>
      <c r="C15" s="18"/>
      <c r="D15" s="18"/>
      <c r="E15" s="18"/>
      <c r="F15" s="18"/>
      <c r="G15" s="18"/>
      <c r="H15" s="18"/>
      <c r="I15" s="18"/>
      <c r="J15" s="18"/>
      <c r="K15" s="18"/>
      <c r="L15" s="18"/>
      <c r="M15" s="18"/>
      <c r="N15" s="129"/>
      <c r="P15" s="116" t="s">
        <v>319</v>
      </c>
      <c r="Q15" s="120">
        <v>10</v>
      </c>
      <c r="R15" s="102">
        <f ca="1">G340</f>
        <v>0</v>
      </c>
      <c r="S15" s="122">
        <f t="shared" ca="1" si="0"/>
        <v>0</v>
      </c>
    </row>
    <row r="16" spans="2:19" x14ac:dyDescent="0.2">
      <c r="B16" s="332">
        <v>1.06</v>
      </c>
      <c r="C16" s="16" t="str">
        <f ca="1">IF('Reference sheet'!G12="","x",'Reference sheet'!G12)</f>
        <v>x</v>
      </c>
      <c r="D16" s="18" t="str">
        <f ca="1">IF(C16="x","",IF(C16="n/a",".",IF(AND(C16&gt;=0%,C16&lt;=59%),"..",IF(AND(C16&gt;=60%,C16&lt;=99%),"…",IF(C16=100%,"….","")))))</f>
        <v/>
      </c>
      <c r="E16" s="18" t="str">
        <f ca="1">IF(C16="x","",IF(C16="n/a",".",IF(AND(C16&gt;=10%,C16&lt;=59%),"..",IF(AND(C16&gt;=60%,C16&lt;=99%),"…",IF(C16=100%,"….","")))))</f>
        <v/>
      </c>
      <c r="F16" s="18" t="str">
        <f ca="1">IF(C16="x","",IF(C16="n/a",".",IF(AND(C16&gt;=20%,C16&lt;=59%),"..",IF(AND(C16&gt;=60%,C16&lt;=99%),"…",IF(C16=100%,"….","")))))</f>
        <v/>
      </c>
      <c r="G16" s="18" t="str">
        <f ca="1">IF(C16="x","",IF(C16="n/a",".",IF(AND(C16&gt;=30%,C16&lt;=59%),"..",IF(AND(C16&gt;=60%,C16&lt;=99%),"…",IF(C16=100%,"….","")))))</f>
        <v/>
      </c>
      <c r="H16" s="18" t="str">
        <f ca="1">IF(C16="x","",IF(C16="n/a",".",IF(AND(C16&gt;=40%,C16&lt;=59%),"..",IF(AND(C16&gt;=60%,C16&lt;=99%),"…",IF(C16=100%,"….","")))))</f>
        <v/>
      </c>
      <c r="I16" s="18" t="str">
        <f ca="1">IF(C16="x","",IF(C16="n/a",".",IF(AND(C16&gt;=50%,C16&lt;=59%),"..",IF(AND(C16&gt;=60%,C16&lt;=99%),"…",IF(C16=100%,"….","")))))</f>
        <v/>
      </c>
      <c r="J16" s="18" t="str">
        <f ca="1">IF(C16="x","",IF(C16="n/a",".",IF(AND(C16&gt;=60%,C16&lt;=99%),"…",IF(C16=100%,"….",""))))</f>
        <v/>
      </c>
      <c r="K16" s="18" t="str">
        <f ca="1">IF(C16="x","",IF(C16="n/a",".",IF(AND(C16&gt;=70%,C16&lt;=99%),"…",IF(C16=100%,"….",""))))</f>
        <v/>
      </c>
      <c r="L16" s="18" t="str">
        <f ca="1">IF(C16="x","",IF(C16="n/a",".",IF(AND(C16&gt;=80%,C16&lt;=99%),"…",IF(C16=100%,"….",""))))</f>
        <v/>
      </c>
      <c r="M16" s="18" t="str">
        <f ca="1">IF(C16="x","",IF(C16="n/a",".",IF(AND(C16&gt;=90%,C16&lt;=99%),"…",IF(C16=100%,"….",""))))</f>
        <v/>
      </c>
      <c r="N16" s="129" t="str">
        <f ca="1">IF(C16="x","",IF(C16="n/a",".",IF(C16=100%,"….","")))</f>
        <v/>
      </c>
      <c r="P16" s="116" t="s">
        <v>348</v>
      </c>
      <c r="Q16" s="120">
        <v>13</v>
      </c>
      <c r="R16" s="102">
        <f ca="1">G375</f>
        <v>0</v>
      </c>
      <c r="S16" s="122">
        <f t="shared" ca="1" si="0"/>
        <v>0</v>
      </c>
    </row>
    <row r="17" spans="2:19" x14ac:dyDescent="0.2">
      <c r="B17" s="215" t="s">
        <v>25</v>
      </c>
      <c r="C17" s="112"/>
      <c r="D17" s="112"/>
      <c r="E17" s="112"/>
      <c r="F17" s="112"/>
      <c r="G17" s="112"/>
      <c r="H17" s="112"/>
      <c r="I17" s="112"/>
      <c r="J17" s="112"/>
      <c r="K17" s="112"/>
      <c r="L17" s="112"/>
      <c r="M17" s="112"/>
      <c r="N17" s="130"/>
      <c r="P17" t="s">
        <v>1409</v>
      </c>
      <c r="Q17" s="451">
        <v>6</v>
      </c>
      <c r="R17" s="452">
        <f ca="1">G399</f>
        <v>0</v>
      </c>
      <c r="S17" s="122">
        <f t="shared" ca="1" si="0"/>
        <v>0</v>
      </c>
    </row>
    <row r="18" spans="2:19" x14ac:dyDescent="0.2">
      <c r="B18" s="131" t="s">
        <v>26</v>
      </c>
      <c r="C18" s="18"/>
      <c r="D18" s="18"/>
      <c r="E18" s="18"/>
      <c r="F18" s="18"/>
      <c r="G18" s="18"/>
      <c r="H18" s="18"/>
      <c r="I18" s="18"/>
      <c r="J18" s="18"/>
      <c r="K18" s="18"/>
      <c r="L18" s="18"/>
      <c r="M18" s="18"/>
      <c r="N18" s="129"/>
      <c r="P18" s="116" t="s">
        <v>393</v>
      </c>
      <c r="Q18" s="120">
        <f>SUM(Q9:Q17)</f>
        <v>157</v>
      </c>
      <c r="R18" s="102">
        <f ca="1">SUM(R9:R17)</f>
        <v>0</v>
      </c>
      <c r="S18" s="122">
        <f ca="1">R18/Q18</f>
        <v>0</v>
      </c>
    </row>
    <row r="19" spans="2:19" x14ac:dyDescent="0.2">
      <c r="B19" s="332">
        <v>1.07</v>
      </c>
      <c r="C19" s="16" t="str">
        <f ca="1">IF('Reference sheet'!G15="","x",'Reference sheet'!G15)</f>
        <v>x</v>
      </c>
      <c r="D19" s="18" t="str">
        <f ca="1">IF(C19="x","",IF(C19="n/a",".",IF(AND(C19&gt;=0%,C19&lt;=59%),"..",IF(AND(C19&gt;=60%,C19&lt;=99%),"…",IF(C19=100%,"….","")))))</f>
        <v/>
      </c>
      <c r="E19" s="18" t="str">
        <f ca="1">IF(C19="x","",IF(C19="n/a",".",IF(AND(C19&gt;=10%,C19&lt;=59%),"..",IF(AND(C19&gt;=60%,C19&lt;=99%),"…",IF(C19=100%,"….","")))))</f>
        <v/>
      </c>
      <c r="F19" s="18" t="str">
        <f ca="1">IF(C19="x","",IF(C19="n/a",".",IF(AND(C19&gt;=20%,C19&lt;=59%),"..",IF(AND(C19&gt;=60%,C19&lt;=99%),"…",IF(C19=100%,"….","")))))</f>
        <v/>
      </c>
      <c r="G19" s="18" t="str">
        <f ca="1">IF(C19="x","",IF(C19="n/a",".",IF(AND(C19&gt;=30%,C19&lt;=59%),"..",IF(AND(C19&gt;=60%,C19&lt;=99%),"…",IF(C19=100%,"….","")))))</f>
        <v/>
      </c>
      <c r="H19" s="18" t="str">
        <f ca="1">IF(C19="x","",IF(C19="n/a",".",IF(AND(C19&gt;=40%,C19&lt;=59%),"..",IF(AND(C19&gt;=60%,C19&lt;=99%),"…",IF(C19=100%,"….","")))))</f>
        <v/>
      </c>
      <c r="I19" s="18" t="str">
        <f ca="1">IF(C19="x","",IF(C19="n/a",".",IF(AND(C19&gt;=50%,C19&lt;=59%),"..",IF(AND(C19&gt;=60%,C19&lt;=99%),"…",IF(C19=100%,"….","")))))</f>
        <v/>
      </c>
      <c r="J19" s="18" t="str">
        <f ca="1">IF(C19="x","",IF(C19="n/a",".",IF(AND(C19&gt;=60%,C19&lt;=99%),"…",IF(C19=100%,"….",""))))</f>
        <v/>
      </c>
      <c r="K19" s="18" t="str">
        <f ca="1">IF(C19="x","",IF(C19="n/a",".",IF(AND(C19&gt;=70%,C19&lt;=99%),"…",IF(C19=100%,"….",""))))</f>
        <v/>
      </c>
      <c r="L19" s="18" t="str">
        <f ca="1">IF(C19="x","",IF(C19="n/a",".",IF(AND(C19&gt;=80%,C19&lt;=99%),"…",IF(C19=100%,"….",""))))</f>
        <v/>
      </c>
      <c r="M19" s="18" t="str">
        <f ca="1">IF(C19="x","",IF(C19="n/a",".",IF(AND(C19&gt;=90%,C19&lt;=99%),"…",IF(C19=100%,"….",""))))</f>
        <v/>
      </c>
      <c r="N19" s="129" t="str">
        <f ca="1">IF(C19="x","",IF(C19="n/a",".",IF(C19=100%,"….","")))</f>
        <v/>
      </c>
    </row>
    <row r="20" spans="2:19" x14ac:dyDescent="0.2">
      <c r="B20" s="131" t="s">
        <v>29</v>
      </c>
      <c r="C20" s="18"/>
      <c r="D20" s="18"/>
      <c r="E20" s="18"/>
      <c r="F20" s="18"/>
      <c r="G20" s="18"/>
      <c r="H20" s="18"/>
      <c r="I20" s="18"/>
      <c r="J20" s="18"/>
      <c r="K20" s="18"/>
      <c r="L20" s="18"/>
      <c r="M20" s="18"/>
      <c r="N20" s="129"/>
      <c r="P20" t="s">
        <v>394</v>
      </c>
    </row>
    <row r="21" spans="2:19" x14ac:dyDescent="0.2">
      <c r="B21" s="332">
        <v>1.08</v>
      </c>
      <c r="C21" s="16" t="str">
        <f ca="1">IF('Reference sheet'!G17="","x",'Reference sheet'!G17)</f>
        <v>x</v>
      </c>
      <c r="D21" s="31" t="str">
        <f ca="1">IF(C21="x","",IF(C21="n/a",".",IF(AND(C21&gt;=0%,C21&lt;=59%),"..",IF(AND(C21&gt;=60%,C21&lt;=99%),"…",IF(C21=100%,"….","")))))</f>
        <v/>
      </c>
      <c r="E21" s="31" t="str">
        <f ca="1">IF(C21="x","",IF(C21="n/a",".",IF(AND(C21&gt;=10%,C21&lt;=59%),"..",IF(AND(C21&gt;=60%,C21&lt;=99%),"…",IF(C21=100%,"….","")))))</f>
        <v/>
      </c>
      <c r="F21" s="31" t="str">
        <f ca="1">IF(C21="x","",IF(C21="n/a",".",IF(AND(C21&gt;=20%,C21&lt;=59%),"..",IF(AND(C21&gt;=60%,C21&lt;=99%),"…",IF(C21=100%,"….","")))))</f>
        <v/>
      </c>
      <c r="G21" s="31" t="str">
        <f ca="1">IF(C21="x","",IF(C21="n/a",".",IF(AND(C21&gt;=30%,C21&lt;=59%),"..",IF(AND(C21&gt;=60%,C21&lt;=99%),"…",IF(C21=100%,"….","")))))</f>
        <v/>
      </c>
      <c r="H21" s="31" t="str">
        <f ca="1">IF(C21="x","",IF(C21="n/a",".",IF(AND(C21&gt;=40%,C21&lt;=59%),"..",IF(AND(C21&gt;=60%,C21&lt;=99%),"…",IF(C21=100%,"….","")))))</f>
        <v/>
      </c>
      <c r="I21" s="31" t="str">
        <f ca="1">IF(C21="x","",IF(C21="n/a",".",IF(AND(C21&gt;=50%,C21&lt;=59%),"..",IF(AND(C21&gt;=60%,C21&lt;=99%),"…",IF(C21=100%,"….","")))))</f>
        <v/>
      </c>
      <c r="J21" s="31" t="str">
        <f ca="1">IF(C21="x","",IF(C21="n/a",".",IF(AND(C21&gt;=60%,C21&lt;=99%),"…",IF(C21=100%,"….",""))))</f>
        <v/>
      </c>
      <c r="K21" s="31" t="str">
        <f ca="1">IF(C21="x","",IF(C21="n/a",".",IF(AND(C21&gt;=70%,C21&lt;=99%),"…",IF(C21=100%,"….",""))))</f>
        <v/>
      </c>
      <c r="L21" s="31" t="str">
        <f ca="1">IF(C21="x","",IF(C21="n/a",".",IF(AND(C21&gt;=80%,C21&lt;=99%),"…",IF(C21=100%,"….",""))))</f>
        <v/>
      </c>
      <c r="M21" s="31" t="str">
        <f ca="1">IF(C21="x","",IF(C21="n/a",".",IF(AND(C21&gt;=90%,C21&lt;=99%),"…",IF(C21=100%,"….",""))))</f>
        <v/>
      </c>
      <c r="N21" s="132" t="str">
        <f ca="1">IF(C21="x","",IF(C21="n/a",".",IF(C21=100%,"….","")))</f>
        <v/>
      </c>
      <c r="Q21" s="484" t="s">
        <v>2</v>
      </c>
      <c r="R21" s="485"/>
      <c r="S21" s="486"/>
    </row>
    <row r="22" spans="2:19" x14ac:dyDescent="0.2">
      <c r="B22" s="332">
        <v>1.0900000000000001</v>
      </c>
      <c r="C22" s="16" t="str">
        <f ca="1">IF('Reference sheet'!G18="","x",'Reference sheet'!G18)</f>
        <v>x</v>
      </c>
      <c r="D22" s="37" t="str">
        <f ca="1">IF(C22="x","",IF(C22="n/a",".",IF(AND(C22&gt;=0%,C22&lt;=59%),"..",IF(AND(C22&gt;=60%,C22&lt;=99%),"…",IF(C22=100%,"….","")))))</f>
        <v/>
      </c>
      <c r="E22" s="37" t="str">
        <f ca="1">IF(C22="x","",IF(C22="n/a",".",IF(AND(C22&gt;=10%,C22&lt;=59%),"..",IF(AND(C22&gt;=60%,C22&lt;=99%),"…",IF(C22=100%,"….","")))))</f>
        <v/>
      </c>
      <c r="F22" s="37" t="str">
        <f ca="1">IF(C22="x","",IF(C22="n/a",".",IF(AND(C22&gt;=20%,C22&lt;=59%),"..",IF(AND(C22&gt;=60%,C22&lt;=99%),"…",IF(C22=100%,"….","")))))</f>
        <v/>
      </c>
      <c r="G22" s="37" t="str">
        <f ca="1">IF(C22="x","",IF(C22="n/a",".",IF(AND(C22&gt;=30%,C22&lt;=59%),"..",IF(AND(C22&gt;=60%,C22&lt;=99%),"…",IF(C22=100%,"….","")))))</f>
        <v/>
      </c>
      <c r="H22" s="37" t="str">
        <f ca="1">IF(C22="x","",IF(C22="n/a",".",IF(AND(C22&gt;=40%,C22&lt;=59%),"..",IF(AND(C22&gt;=60%,C22&lt;=99%),"…",IF(C22=100%,"….","")))))</f>
        <v/>
      </c>
      <c r="I22" s="37" t="str">
        <f ca="1">IF(C22="x","",IF(C22="n/a",".",IF(AND(C22&gt;=50%,C22&lt;=59%),"..",IF(AND(C22&gt;=60%,C22&lt;=99%),"…",IF(C22=100%,"….","")))))</f>
        <v/>
      </c>
      <c r="J22" s="37" t="str">
        <f ca="1">IF(C22="x","",IF(C22="n/a",".",IF(AND(C22&gt;=60%,C22&lt;=99%),"…",IF(C22=100%,"….",""))))</f>
        <v/>
      </c>
      <c r="K22" s="37" t="str">
        <f ca="1">IF(C22="x","",IF(C22="n/a",".",IF(AND(C22&gt;=70%,C22&lt;=99%),"…",IF(C22=100%,"….",""))))</f>
        <v/>
      </c>
      <c r="L22" s="37" t="str">
        <f ca="1">IF(C22="x","",IF(C22="n/a",".",IF(AND(C22&gt;=80%,C22&lt;=99%),"…",IF(C22=100%,"….",""))))</f>
        <v/>
      </c>
      <c r="M22" s="37" t="str">
        <f ca="1">IF(C22="x","",IF(C22="n/a",".",IF(AND(C22&gt;=90%,C22&lt;=99%),"…",IF(C22=100%,"….",""))))</f>
        <v/>
      </c>
      <c r="N22" s="133" t="str">
        <f ca="1">IF(C22="x","",IF(C22="n/a",".",IF(C22=100%,"….","")))</f>
        <v/>
      </c>
      <c r="Q22" s="123" t="s">
        <v>395</v>
      </c>
      <c r="R22" s="124" t="s">
        <v>396</v>
      </c>
      <c r="S22" s="125" t="s">
        <v>397</v>
      </c>
    </row>
    <row r="23" spans="2:19" x14ac:dyDescent="0.2">
      <c r="B23" s="131" t="s">
        <v>34</v>
      </c>
      <c r="C23" s="18"/>
      <c r="D23" s="18"/>
      <c r="E23" s="18"/>
      <c r="F23" s="18"/>
      <c r="G23" s="18"/>
      <c r="H23" s="18"/>
      <c r="I23" s="18"/>
      <c r="J23" s="18"/>
      <c r="K23" s="18"/>
      <c r="L23" s="18"/>
      <c r="M23" s="18"/>
      <c r="N23" s="129"/>
      <c r="P23" s="116" t="s">
        <v>0</v>
      </c>
      <c r="Q23" s="117">
        <f ca="1">G63</f>
        <v>0</v>
      </c>
      <c r="R23" s="118">
        <f ca="1">G64</f>
        <v>0</v>
      </c>
      <c r="S23" s="119">
        <f ca="1">G65</f>
        <v>0</v>
      </c>
    </row>
    <row r="24" spans="2:19" x14ac:dyDescent="0.2">
      <c r="B24" s="333">
        <v>1.1000000000000001</v>
      </c>
      <c r="C24" s="16" t="str">
        <f ca="1">IF('Reference sheet'!G20="","x",'Reference sheet'!G20)</f>
        <v>x</v>
      </c>
      <c r="D24" s="18" t="str">
        <f ca="1">IF(C24="x","",IF(C24="n/a",".",IF(AND(C24&gt;=0%,C24&lt;=59%),"..",IF(AND(C24&gt;=60%,C24&lt;=99%),"…",IF(C24=100%,"….","")))))</f>
        <v/>
      </c>
      <c r="E24" s="18" t="str">
        <f ca="1">IF(C24="x","",IF(C24="n/a",".",IF(AND(C24&gt;=10%,C24&lt;=59%),"..",IF(AND(C24&gt;=60%,C24&lt;=99%),"…",IF(C24=100%,"….","")))))</f>
        <v/>
      </c>
      <c r="F24" s="18" t="str">
        <f ca="1">IF(C24="x","",IF(C24="n/a",".",IF(AND(C24&gt;=20%,C24&lt;=59%),"..",IF(AND(C24&gt;=60%,C24&lt;=99%),"…",IF(C24=100%,"….","")))))</f>
        <v/>
      </c>
      <c r="G24" s="18" t="str">
        <f ca="1">IF(C24="x","",IF(C24="n/a",".",IF(AND(C24&gt;=30%,C24&lt;=59%),"..",IF(AND(C24&gt;=60%,C24&lt;=99%),"…",IF(C24=100%,"….","")))))</f>
        <v/>
      </c>
      <c r="H24" s="18" t="str">
        <f ca="1">IF(C24="x","",IF(C24="n/a",".",IF(AND(C24&gt;=40%,C24&lt;=59%),"..",IF(AND(C24&gt;=60%,C24&lt;=99%),"…",IF(C24=100%,"….","")))))</f>
        <v/>
      </c>
      <c r="I24" s="18" t="str">
        <f ca="1">IF(C24="x","",IF(C24="n/a",".",IF(AND(C24&gt;=50%,C24&lt;=59%),"..",IF(AND(C24&gt;=60%,C24&lt;=99%),"…",IF(C24=100%,"….","")))))</f>
        <v/>
      </c>
      <c r="J24" s="18" t="str">
        <f ca="1">IF(C24="x","",IF(C24="n/a",".",IF(AND(C24&gt;=60%,C24&lt;=99%),"…",IF(C24=100%,"….",""))))</f>
        <v/>
      </c>
      <c r="K24" s="18" t="str">
        <f ca="1">IF(C24="x","",IF(C24="n/a",".",IF(AND(C24&gt;=70%,C24&lt;=99%),"…",IF(C24=100%,"….",""))))</f>
        <v/>
      </c>
      <c r="L24" s="18" t="str">
        <f ca="1">IF(C24="x","",IF(C24="n/a",".",IF(AND(C24&gt;=80%,C24&lt;=99%),"…",IF(C24=100%,"….",""))))</f>
        <v/>
      </c>
      <c r="M24" s="18" t="str">
        <f ca="1">IF(C24="x","",IF(C24="n/a",".",IF(AND(C24&gt;=90%,C24&lt;=99%),"…",IF(C24=100%,"….",""))))</f>
        <v/>
      </c>
      <c r="N24" s="129" t="str">
        <f ca="1">IF(C24="x","",IF(C24="n/a",".",IF(C24=100%,"….","")))</f>
        <v/>
      </c>
      <c r="P24" s="116" t="s">
        <v>95</v>
      </c>
      <c r="Q24" s="120">
        <f ca="1">G100</f>
        <v>0</v>
      </c>
      <c r="R24" s="102">
        <f ca="1">G101</f>
        <v>0</v>
      </c>
      <c r="S24" s="103">
        <f ca="1">G102</f>
        <v>0</v>
      </c>
    </row>
    <row r="25" spans="2:19" x14ac:dyDescent="0.2">
      <c r="B25" s="131" t="s">
        <v>37</v>
      </c>
      <c r="C25" s="18"/>
      <c r="D25" s="18"/>
      <c r="E25" s="18"/>
      <c r="F25" s="18"/>
      <c r="G25" s="18"/>
      <c r="H25" s="18"/>
      <c r="I25" s="18"/>
      <c r="J25" s="18"/>
      <c r="K25" s="18"/>
      <c r="L25" s="18"/>
      <c r="M25" s="18"/>
      <c r="N25" s="129"/>
      <c r="P25" s="116" t="s">
        <v>1509</v>
      </c>
      <c r="Q25" s="120">
        <f ca="1">G149</f>
        <v>0</v>
      </c>
      <c r="R25" s="102">
        <f ca="1">G150</f>
        <v>0</v>
      </c>
      <c r="S25" s="103">
        <f ca="1">G151</f>
        <v>0</v>
      </c>
    </row>
    <row r="26" spans="2:19" x14ac:dyDescent="0.2">
      <c r="B26" s="332">
        <v>1.1100000000000001</v>
      </c>
      <c r="C26" s="16" t="str">
        <f ca="1">IF('Reference sheet'!G22="","x",'Reference sheet'!G22)</f>
        <v>x</v>
      </c>
      <c r="D26" s="31" t="str">
        <f ca="1">IF(C26="x","",IF(C26="n/a",".",IF(AND(C26&gt;=0%,C26&lt;=59%),"..",IF(AND(C26&gt;=60%,C26&lt;=99%),"…",IF(C26=100%,"….","")))))</f>
        <v/>
      </c>
      <c r="E26" s="31" t="str">
        <f ca="1">IF(C26="x","",IF(C26="n/a",".",IF(AND(C26&gt;=10%,C26&lt;=59%),"..",IF(AND(C26&gt;=60%,C26&lt;=99%),"…",IF(C26=100%,"….","")))))</f>
        <v/>
      </c>
      <c r="F26" s="31" t="str">
        <f ca="1">IF(C26="x","",IF(C26="n/a",".",IF(AND(C26&gt;=20%,C26&lt;=59%),"..",IF(AND(C26&gt;=60%,C26&lt;=99%),"…",IF(C26=100%,"….","")))))</f>
        <v/>
      </c>
      <c r="G26" s="31" t="str">
        <f ca="1">IF(C26="x","",IF(C26="n/a",".",IF(AND(C26&gt;=30%,C26&lt;=59%),"..",IF(AND(C26&gt;=60%,C26&lt;=99%),"…",IF(C26=100%,"….","")))))</f>
        <v/>
      </c>
      <c r="H26" s="31" t="str">
        <f ca="1">IF(C26="x","",IF(C26="n/a",".",IF(AND(C26&gt;=40%,C26&lt;=59%),"..",IF(AND(C26&gt;=60%,C26&lt;=99%),"…",IF(C26=100%,"….","")))))</f>
        <v/>
      </c>
      <c r="I26" s="31" t="str">
        <f ca="1">IF(C26="x","",IF(C26="n/a",".",IF(AND(C26&gt;=50%,C26&lt;=59%),"..",IF(AND(C26&gt;=60%,C26&lt;=99%),"…",IF(C26=100%,"….","")))))</f>
        <v/>
      </c>
      <c r="J26" s="31" t="str">
        <f ca="1">IF(C26="x","",IF(C26="n/a",".",IF(AND(C26&gt;=60%,C26&lt;=99%),"…",IF(C26=100%,"….",""))))</f>
        <v/>
      </c>
      <c r="K26" s="31" t="str">
        <f ca="1">IF(C26="x","",IF(C26="n/a",".",IF(AND(C26&gt;=70%,C26&lt;=99%),"…",IF(C26=100%,"….",""))))</f>
        <v/>
      </c>
      <c r="L26" s="31" t="str">
        <f ca="1">IF(C26="x","",IF(C26="n/a",".",IF(AND(C26&gt;=80%,C26&lt;=99%),"…",IF(C26=100%,"….",""))))</f>
        <v/>
      </c>
      <c r="M26" s="31" t="str">
        <f ca="1">IF(C26="x","",IF(C26="n/a",".",IF(AND(C26&gt;=90%,C26&lt;=99%),"…",IF(C26=100%,"….",""))))</f>
        <v/>
      </c>
      <c r="N26" s="132" t="str">
        <f ca="1">IF(C26="x","",IF(C26="n/a",".",IF(C26=100%,"….","")))</f>
        <v/>
      </c>
      <c r="P26" s="116" t="s">
        <v>154</v>
      </c>
      <c r="Q26" s="120">
        <f ca="1">G193</f>
        <v>0</v>
      </c>
      <c r="R26" s="102">
        <f ca="1">G194</f>
        <v>0</v>
      </c>
      <c r="S26" s="103">
        <f ca="1">G195</f>
        <v>0</v>
      </c>
    </row>
    <row r="27" spans="2:19" x14ac:dyDescent="0.2">
      <c r="B27" s="332">
        <v>1.1200000000000001</v>
      </c>
      <c r="C27" s="16" t="str">
        <f ca="1">IF('Reference sheet'!G23="","x",'Reference sheet'!G23)</f>
        <v>x</v>
      </c>
      <c r="D27" s="37" t="str">
        <f ca="1">IF(C27="x","",IF(C27="n/a",".",IF(AND(C27&gt;=0%,C27&lt;=59%),"..",IF(AND(C27&gt;=60%,C27&lt;=99%),"…",IF(C27=100%,"….","")))))</f>
        <v/>
      </c>
      <c r="E27" s="37" t="str">
        <f ca="1">IF(C27="x","",IF(C27="n/a",".",IF(AND(C27&gt;=10%,C27&lt;=59%),"..",IF(AND(C27&gt;=60%,C27&lt;=99%),"…",IF(C27=100%,"….","")))))</f>
        <v/>
      </c>
      <c r="F27" s="37" t="str">
        <f ca="1">IF(C27="x","",IF(C27="n/a",".",IF(AND(C27&gt;=20%,C27&lt;=59%),"..",IF(AND(C27&gt;=60%,C27&lt;=99%),"…",IF(C27=100%,"….","")))))</f>
        <v/>
      </c>
      <c r="G27" s="37" t="str">
        <f ca="1">IF(C27="x","",IF(C27="n/a",".",IF(AND(C27&gt;=30%,C27&lt;=59%),"..",IF(AND(C27&gt;=60%,C27&lt;=99%),"…",IF(C27=100%,"….","")))))</f>
        <v/>
      </c>
      <c r="H27" s="37" t="str">
        <f ca="1">IF(C27="x","",IF(C27="n/a",".",IF(AND(C27&gt;=40%,C27&lt;=59%),"..",IF(AND(C27&gt;=60%,C27&lt;=99%),"…",IF(C27=100%,"….","")))))</f>
        <v/>
      </c>
      <c r="I27" s="37" t="str">
        <f ca="1">IF(C27="x","",IF(C27="n/a",".",IF(AND(C27&gt;=50%,C27&lt;=59%),"..",IF(AND(C27&gt;=60%,C27&lt;=99%),"…",IF(C27=100%,"….","")))))</f>
        <v/>
      </c>
      <c r="J27" s="37" t="str">
        <f ca="1">IF(C27="x","",IF(C27="n/a",".",IF(AND(C27&gt;=60%,C27&lt;=99%),"…",IF(C27=100%,"….",""))))</f>
        <v/>
      </c>
      <c r="K27" s="37" t="str">
        <f ca="1">IF(C27="x","",IF(C27="n/a",".",IF(AND(C27&gt;=70%,C27&lt;=99%),"…",IF(C27=100%,"….",""))))</f>
        <v/>
      </c>
      <c r="L27" s="37" t="str">
        <f ca="1">IF(C27="x","",IF(C27="n/a",".",IF(AND(C27&gt;=80%,C27&lt;=99%),"…",IF(C27=100%,"….",""))))</f>
        <v/>
      </c>
      <c r="M27" s="37" t="str">
        <f ca="1">IF(C27="x","",IF(C27="n/a",".",IF(AND(C27&gt;=90%,C27&lt;=99%),"…",IF(C27=100%,"….",""))))</f>
        <v/>
      </c>
      <c r="N27" s="133" t="str">
        <f ca="1">IF(C27="x","",IF(C27="n/a",".",IF(C27=100%,"….","")))</f>
        <v/>
      </c>
      <c r="P27" s="116" t="s">
        <v>198</v>
      </c>
      <c r="Q27" s="120">
        <f ca="1">G265</f>
        <v>0</v>
      </c>
      <c r="R27" s="102">
        <f ca="1">G266</f>
        <v>0</v>
      </c>
      <c r="S27" s="103">
        <f ca="1">G267</f>
        <v>0</v>
      </c>
    </row>
    <row r="28" spans="2:19" x14ac:dyDescent="0.2">
      <c r="B28" s="131" t="s">
        <v>42</v>
      </c>
      <c r="C28" s="18"/>
      <c r="D28" s="18"/>
      <c r="E28" s="18"/>
      <c r="F28" s="18"/>
      <c r="G28" s="18"/>
      <c r="H28" s="18"/>
      <c r="I28" s="18"/>
      <c r="J28" s="18"/>
      <c r="K28" s="18"/>
      <c r="L28" s="18"/>
      <c r="M28" s="18"/>
      <c r="N28" s="129"/>
      <c r="P28" s="116" t="s">
        <v>289</v>
      </c>
      <c r="Q28" s="120">
        <f ca="1">G302</f>
        <v>0</v>
      </c>
      <c r="R28" s="102">
        <f ca="1">G303</f>
        <v>0</v>
      </c>
      <c r="S28" s="103">
        <f ca="1">G304</f>
        <v>0</v>
      </c>
    </row>
    <row r="29" spans="2:19" x14ac:dyDescent="0.2">
      <c r="B29" s="332">
        <v>1.1299999999999999</v>
      </c>
      <c r="C29" s="16" t="str">
        <f ca="1">IF('Reference sheet'!G25="","x",'Reference sheet'!G25)</f>
        <v>x</v>
      </c>
      <c r="D29" s="31" t="str">
        <f ca="1">IF(C29="x","",IF(C29="n/a",".",IF(AND(C29&gt;=0%,C29&lt;=59%),"..",IF(AND(C29&gt;=60%,C29&lt;=99%),"…",IF(C29=100%,"….","")))))</f>
        <v/>
      </c>
      <c r="E29" s="31" t="str">
        <f ca="1">IF(C29="x","",IF(C29="n/a",".",IF(AND(C29&gt;=10%,C29&lt;=59%),"..",IF(AND(C29&gt;=60%,C29&lt;=99%),"…",IF(C29=100%,"….","")))))</f>
        <v/>
      </c>
      <c r="F29" s="31" t="str">
        <f ca="1">IF(C29="x","",IF(C29="n/a",".",IF(AND(C29&gt;=20%,C29&lt;=59%),"..",IF(AND(C29&gt;=60%,C29&lt;=99%),"…",IF(C29=100%,"….","")))))</f>
        <v/>
      </c>
      <c r="G29" s="31" t="str">
        <f ca="1">IF(C29="x","",IF(C29="n/a",".",IF(AND(C29&gt;=30%,C29&lt;=59%),"..",IF(AND(C29&gt;=60%,C29&lt;=99%),"…",IF(C29=100%,"….","")))))</f>
        <v/>
      </c>
      <c r="H29" s="31" t="str">
        <f ca="1">IF(C29="x","",IF(C29="n/a",".",IF(AND(C29&gt;=40%,C29&lt;=59%),"..",IF(AND(C29&gt;=60%,C29&lt;=99%),"…",IF(C29=100%,"….","")))))</f>
        <v/>
      </c>
      <c r="I29" s="31" t="str">
        <f ca="1">IF(C29="x","",IF(C29="n/a",".",IF(AND(C29&gt;=50%,C29&lt;=59%),"..",IF(AND(C29&gt;=60%,C29&lt;=99%),"…",IF(C29=100%,"….","")))))</f>
        <v/>
      </c>
      <c r="J29" s="31" t="str">
        <f ca="1">IF(C29="x","",IF(C29="n/a",".",IF(AND(C29&gt;=60%,C29&lt;=99%),"…",IF(C29=100%,"….",""))))</f>
        <v/>
      </c>
      <c r="K29" s="31" t="str">
        <f ca="1">IF(C29="x","",IF(C29="n/a",".",IF(AND(C29&gt;=70%,C29&lt;=99%),"…",IF(C29=100%,"….",""))))</f>
        <v/>
      </c>
      <c r="L29" s="31" t="str">
        <f ca="1">IF(C29="x","",IF(C29="n/a",".",IF(AND(C29&gt;=80%,C29&lt;=99%),"…",IF(C29=100%,"….",""))))</f>
        <v/>
      </c>
      <c r="M29" s="31" t="str">
        <f ca="1">IF(C29="x","",IF(C29="n/a",".",IF(AND(C29&gt;=90%,C29&lt;=99%),"…",IF(C29=100%,"….",""))))</f>
        <v/>
      </c>
      <c r="N29" s="132" t="str">
        <f ca="1">IF(C29="x","",IF(C29="n/a",".",IF(C29=100%,"….","")))</f>
        <v/>
      </c>
      <c r="P29" s="116" t="s">
        <v>319</v>
      </c>
      <c r="Q29" s="120">
        <f ca="1">G337</f>
        <v>0</v>
      </c>
      <c r="R29" s="102">
        <f ca="1">G338</f>
        <v>0</v>
      </c>
      <c r="S29" s="103">
        <f ca="1">G339</f>
        <v>0</v>
      </c>
    </row>
    <row r="30" spans="2:19" x14ac:dyDescent="0.2">
      <c r="B30" s="332">
        <v>1.1399999999999999</v>
      </c>
      <c r="C30" s="16" t="str">
        <f ca="1">IF('Reference sheet'!G26="","x",'Reference sheet'!G26)</f>
        <v>x</v>
      </c>
      <c r="D30" s="37" t="str">
        <f ca="1">IF(C30="x","",IF(C30="n/a",".",IF(AND(C30&gt;=0%,C30&lt;=59%),"..",IF(AND(C30&gt;=60%,C30&lt;=99%),"…",IF(C30=100%,"….","")))))</f>
        <v/>
      </c>
      <c r="E30" s="37" t="str">
        <f ca="1">IF(C30="x","",IF(C30="n/a",".",IF(AND(C30&gt;=10%,C30&lt;=59%),"..",IF(AND(C30&gt;=60%,C30&lt;=99%),"…",IF(C30=100%,"….","")))))</f>
        <v/>
      </c>
      <c r="F30" s="37" t="str">
        <f ca="1">IF(C30="x","",IF(C30="n/a",".",IF(AND(C30&gt;=20%,C30&lt;=59%),"..",IF(AND(C30&gt;=60%,C30&lt;=99%),"…",IF(C30=100%,"….","")))))</f>
        <v/>
      </c>
      <c r="G30" s="37" t="str">
        <f ca="1">IF(C30="x","",IF(C30="n/a",".",IF(AND(C30&gt;=30%,C30&lt;=59%),"..",IF(AND(C30&gt;=60%,C30&lt;=99%),"…",IF(C30=100%,"….","")))))</f>
        <v/>
      </c>
      <c r="H30" s="37" t="str">
        <f ca="1">IF(C30="x","",IF(C30="n/a",".",IF(AND(C30&gt;=40%,C30&lt;=59%),"..",IF(AND(C30&gt;=60%,C30&lt;=99%),"…",IF(C30=100%,"….","")))))</f>
        <v/>
      </c>
      <c r="I30" s="37" t="str">
        <f ca="1">IF(C30="x","",IF(C30="n/a",".",IF(AND(C30&gt;=50%,C30&lt;=59%),"..",IF(AND(C30&gt;=60%,C30&lt;=99%),"…",IF(C30=100%,"….","")))))</f>
        <v/>
      </c>
      <c r="J30" s="37" t="str">
        <f ca="1">IF(C30="x","",IF(C30="n/a",".",IF(AND(C30&gt;=60%,C30&lt;=99%),"…",IF(C30=100%,"….",""))))</f>
        <v/>
      </c>
      <c r="K30" s="37" t="str">
        <f ca="1">IF(C30="x","",IF(C30="n/a",".",IF(AND(C30&gt;=70%,C30&lt;=99%),"…",IF(C30=100%,"….",""))))</f>
        <v/>
      </c>
      <c r="L30" s="37" t="str">
        <f ca="1">IF(C30="x","",IF(C30="n/a",".",IF(AND(C30&gt;=80%,C30&lt;=99%),"…",IF(C30=100%,"….",""))))</f>
        <v/>
      </c>
      <c r="M30" s="37" t="str">
        <f ca="1">IF(C30="x","",IF(C30="n/a",".",IF(AND(C30&gt;=90%,C30&lt;=99%),"…",IF(C30=100%,"….",""))))</f>
        <v/>
      </c>
      <c r="N30" s="133" t="str">
        <f ca="1">IF(C30="x","",IF(C30="n/a",".",IF(C30=100%,"….","")))</f>
        <v/>
      </c>
      <c r="P30" s="116" t="s">
        <v>348</v>
      </c>
      <c r="Q30" s="120">
        <f ca="1">G372</f>
        <v>0</v>
      </c>
      <c r="R30" s="102">
        <f ca="1">G373</f>
        <v>0</v>
      </c>
      <c r="S30" s="103">
        <f ca="1">G374</f>
        <v>0</v>
      </c>
    </row>
    <row r="31" spans="2:19" x14ac:dyDescent="0.2">
      <c r="B31" s="131" t="s">
        <v>47</v>
      </c>
      <c r="C31" s="18"/>
      <c r="D31" s="18"/>
      <c r="E31" s="18"/>
      <c r="F31" s="18"/>
      <c r="G31" s="18"/>
      <c r="H31" s="18"/>
      <c r="I31" s="18"/>
      <c r="J31" s="18"/>
      <c r="K31" s="18"/>
      <c r="L31" s="18"/>
      <c r="M31" s="18"/>
      <c r="N31" s="129"/>
      <c r="P31" s="116" t="s">
        <v>1409</v>
      </c>
      <c r="Q31" s="120">
        <f ca="1">G396</f>
        <v>0</v>
      </c>
      <c r="R31" s="102">
        <f ca="1">G397</f>
        <v>0</v>
      </c>
      <c r="S31" s="103">
        <f ca="1">G398</f>
        <v>0</v>
      </c>
    </row>
    <row r="32" spans="2:19" x14ac:dyDescent="0.2">
      <c r="B32" s="332">
        <v>1.1499999999999999</v>
      </c>
      <c r="C32" s="16" t="str">
        <f ca="1">IF('Reference sheet'!G28="","x",'Reference sheet'!G28)</f>
        <v>x</v>
      </c>
      <c r="D32" s="18" t="str">
        <f ca="1">IF(C32="x","",IF(C32="n/a",".",IF(AND(C32&gt;=0%,C32&lt;=59%),"..",IF(AND(C32&gt;=60%,C32&lt;=99%),"…",IF(C32=100%,"….","")))))</f>
        <v/>
      </c>
      <c r="E32" s="18" t="str">
        <f ca="1">IF(C32="x","",IF(C32="n/a",".",IF(AND(C32&gt;=10%,C32&lt;=59%),"..",IF(AND(C32&gt;=60%,C32&lt;=99%),"…",IF(C32=100%,"….","")))))</f>
        <v/>
      </c>
      <c r="F32" s="18" t="str">
        <f ca="1">IF(C32="x","",IF(C32="n/a",".",IF(AND(C32&gt;=20%,C32&lt;=59%),"..",IF(AND(C32&gt;=60%,C32&lt;=99%),"…",IF(C32=100%,"….","")))))</f>
        <v/>
      </c>
      <c r="G32" s="18" t="str">
        <f ca="1">IF(C32="x","",IF(C32="n/a",".",IF(AND(C32&gt;=30%,C32&lt;=59%),"..",IF(AND(C32&gt;=60%,C32&lt;=99%),"…",IF(C32=100%,"….","")))))</f>
        <v/>
      </c>
      <c r="H32" s="18" t="str">
        <f ca="1">IF(C32="x","",IF(C32="n/a",".",IF(AND(C32&gt;=40%,C32&lt;=59%),"..",IF(AND(C32&gt;=60%,C32&lt;=99%),"…",IF(C32=100%,"….","")))))</f>
        <v/>
      </c>
      <c r="I32" s="18" t="str">
        <f ca="1">IF(C32="x","",IF(C32="n/a",".",IF(AND(C32&gt;=50%,C32&lt;=59%),"..",IF(AND(C32&gt;=60%,C32&lt;=99%),"…",IF(C32=100%,"….","")))))</f>
        <v/>
      </c>
      <c r="J32" s="18" t="str">
        <f ca="1">IF(C32="x","",IF(C32="n/a",".",IF(AND(C32&gt;=60%,C32&lt;=99%),"…",IF(C32=100%,"….",""))))</f>
        <v/>
      </c>
      <c r="K32" s="18" t="str">
        <f ca="1">IF(C32="x","",IF(C32="n/a",".",IF(AND(C32&gt;=70%,C32&lt;=99%),"…",IF(C32=100%,"….",""))))</f>
        <v/>
      </c>
      <c r="L32" s="18" t="str">
        <f ca="1">IF(C32="x","",IF(C32="n/a",".",IF(AND(C32&gt;=80%,C32&lt;=99%),"…",IF(C32=100%,"….",""))))</f>
        <v/>
      </c>
      <c r="M32" s="18" t="str">
        <f ca="1">IF(C32="x","",IF(C32="n/a",".",IF(AND(C32&gt;=90%,C32&lt;=99%),"…",IF(C32=100%,"….",""))))</f>
        <v/>
      </c>
      <c r="N32" s="129" t="str">
        <f ca="1">IF(C32="x","",IF(C32="n/a",".",IF(C32=100%,"….","")))</f>
        <v/>
      </c>
      <c r="P32" s="116" t="s">
        <v>393</v>
      </c>
      <c r="Q32" s="120">
        <f ca="1">SUM(Q23:Q31)</f>
        <v>0</v>
      </c>
      <c r="R32" s="416">
        <f ca="1">SUM(R23:R31)</f>
        <v>0</v>
      </c>
      <c r="S32" s="417">
        <f ca="1">SUM(S23:S31)</f>
        <v>0</v>
      </c>
    </row>
    <row r="33" spans="2:19" x14ac:dyDescent="0.2">
      <c r="B33" s="131" t="s">
        <v>49</v>
      </c>
      <c r="C33" s="18"/>
      <c r="D33" s="18"/>
      <c r="E33" s="18"/>
      <c r="F33" s="18"/>
      <c r="G33" s="18"/>
      <c r="H33" s="18"/>
      <c r="I33" s="18"/>
      <c r="J33" s="18"/>
      <c r="K33" s="18"/>
      <c r="L33" s="18"/>
      <c r="M33" s="18"/>
      <c r="N33" s="129"/>
    </row>
    <row r="34" spans="2:19" x14ac:dyDescent="0.2">
      <c r="B34" s="332">
        <v>1.1599999999999999</v>
      </c>
      <c r="C34" s="16" t="str">
        <f ca="1">IF('Reference sheet'!G30="","x",'Reference sheet'!G30)</f>
        <v>x</v>
      </c>
      <c r="D34" s="31" t="str">
        <f ca="1">IF(C34="x","",IF(C34="n/a",".",IF(AND(C34&gt;=0%,C34&lt;=59%),"..",IF(AND(C34&gt;=60%,C34&lt;=99%),"…",IF(C34=100%,"….","")))))</f>
        <v/>
      </c>
      <c r="E34" s="31" t="str">
        <f ca="1">IF(C34="x","",IF(C34="n/a",".",IF(AND(C34&gt;=10%,C34&lt;=59%),"..",IF(AND(C34&gt;=60%,C34&lt;=99%),"…",IF(C34=100%,"….","")))))</f>
        <v/>
      </c>
      <c r="F34" s="31" t="str">
        <f ca="1">IF(C34="x","",IF(C34="n/a",".",IF(AND(C34&gt;=20%,C34&lt;=59%),"..",IF(AND(C34&gt;=60%,C34&lt;=99%),"…",IF(C34=100%,"….","")))))</f>
        <v/>
      </c>
      <c r="G34" s="31" t="str">
        <f ca="1">IF(C34="x","",IF(C34="n/a",".",IF(AND(C34&gt;=30%,C34&lt;=59%),"..",IF(AND(C34&gt;=60%,C34&lt;=99%),"…",IF(C34=100%,"….","")))))</f>
        <v/>
      </c>
      <c r="H34" s="31" t="str">
        <f ca="1">IF(C34="x","",IF(C34="n/a",".",IF(AND(C34&gt;=40%,C34&lt;=59%),"..",IF(AND(C34&gt;=60%,C34&lt;=99%),"…",IF(C34=100%,"….","")))))</f>
        <v/>
      </c>
      <c r="I34" s="31" t="str">
        <f ca="1">IF(C34="x","",IF(C34="n/a",".",IF(AND(C34&gt;=50%,C34&lt;=59%),"..",IF(AND(C34&gt;=60%,C34&lt;=99%),"…",IF(C34=100%,"….","")))))</f>
        <v/>
      </c>
      <c r="J34" s="31" t="str">
        <f ca="1">IF(C34="x","",IF(C34="n/a",".",IF(AND(C34&gt;=60%,C34&lt;=99%),"…",IF(C34=100%,"….",""))))</f>
        <v/>
      </c>
      <c r="K34" s="31" t="str">
        <f ca="1">IF(C34="x","",IF(C34="n/a",".",IF(AND(C34&gt;=70%,C34&lt;=99%),"…",IF(C34=100%,"….",""))))</f>
        <v/>
      </c>
      <c r="L34" s="31" t="str">
        <f ca="1">IF(C34="x","",IF(C34="n/a",".",IF(AND(C34&gt;=80%,C34&lt;=99%),"…",IF(C34=100%,"….",""))))</f>
        <v/>
      </c>
      <c r="M34" s="31" t="str">
        <f ca="1">IF(C34="x","",IF(C34="n/a",".",IF(AND(C34&gt;=90%,C34&lt;=99%),"…",IF(C34=100%,"….",""))))</f>
        <v/>
      </c>
      <c r="N34" s="132" t="str">
        <f ca="1">IF(C34="x","",IF(C34="n/a",".",IF(C34=100%,"….","")))</f>
        <v/>
      </c>
      <c r="Q34" s="484" t="s">
        <v>2</v>
      </c>
      <c r="R34" s="485"/>
      <c r="S34" s="486"/>
    </row>
    <row r="35" spans="2:19" x14ac:dyDescent="0.2">
      <c r="B35" s="332">
        <v>1.17</v>
      </c>
      <c r="C35" s="16" t="str">
        <f ca="1">IF('Reference sheet'!G31="","x",'Reference sheet'!G31)</f>
        <v>x</v>
      </c>
      <c r="D35" s="33" t="str">
        <f ca="1">IF(C35="x","",IF(C35="n/a",".",IF(AND(C35&gt;=0%,C35&lt;=59%),"..",IF(AND(C35&gt;=60%,C35&lt;=99%),"…",IF(C35=100%,"….","")))))</f>
        <v/>
      </c>
      <c r="E35" s="33" t="str">
        <f ca="1">IF(C35="x","",IF(C35="n/a",".",IF(AND(C35&gt;=10%,C35&lt;=59%),"..",IF(AND(C35&gt;=60%,C35&lt;=99%),"…",IF(C35=100%,"….","")))))</f>
        <v/>
      </c>
      <c r="F35" s="33" t="str">
        <f ca="1">IF(C35="x","",IF(C35="n/a",".",IF(AND(C35&gt;=20%,C35&lt;=59%),"..",IF(AND(C35&gt;=60%,C35&lt;=99%),"…",IF(C35=100%,"….","")))))</f>
        <v/>
      </c>
      <c r="G35" s="33" t="str">
        <f ca="1">IF(C35="x","",IF(C35="n/a",".",IF(AND(C35&gt;=30%,C35&lt;=59%),"..",IF(AND(C35&gt;=60%,C35&lt;=99%),"…",IF(C35=100%,"….","")))))</f>
        <v/>
      </c>
      <c r="H35" s="33" t="str">
        <f ca="1">IF(C35="x","",IF(C35="n/a",".",IF(AND(C35&gt;=40%,C35&lt;=59%),"..",IF(AND(C35&gt;=60%,C35&lt;=99%),"…",IF(C35=100%,"….","")))))</f>
        <v/>
      </c>
      <c r="I35" s="33" t="str">
        <f ca="1">IF(C35="x","",IF(C35="n/a",".",IF(AND(C35&gt;=50%,C35&lt;=59%),"..",IF(AND(C35&gt;=60%,C35&lt;=99%),"…",IF(C35=100%,"….","")))))</f>
        <v/>
      </c>
      <c r="J35" s="33" t="str">
        <f ca="1">IF(C35="x","",IF(C35="n/a",".",IF(AND(C35&gt;=60%,C35&lt;=99%),"…",IF(C35=100%,"….",""))))</f>
        <v/>
      </c>
      <c r="K35" s="33" t="str">
        <f ca="1">IF(C35="x","",IF(C35="n/a",".",IF(AND(C35&gt;=70%,C35&lt;=99%),"…",IF(C35=100%,"….",""))))</f>
        <v/>
      </c>
      <c r="L35" s="33" t="str">
        <f ca="1">IF(C35="x","",IF(C35="n/a",".",IF(AND(C35&gt;=80%,C35&lt;=99%),"…",IF(C35=100%,"….",""))))</f>
        <v/>
      </c>
      <c r="M35" s="33" t="str">
        <f ca="1">IF(C35="x","",IF(C35="n/a",".",IF(AND(C35&gt;=90%,C35&lt;=99%),"…",IF(C35=100%,"….",""))))</f>
        <v/>
      </c>
      <c r="N35" s="134" t="str">
        <f ca="1">IF(C35="x","",IF(C35="n/a",".",IF(C35=100%,"….","")))</f>
        <v/>
      </c>
      <c r="Q35" s="123" t="s">
        <v>398</v>
      </c>
      <c r="R35" s="124" t="s">
        <v>399</v>
      </c>
      <c r="S35" s="125" t="s">
        <v>400</v>
      </c>
    </row>
    <row r="36" spans="2:19" x14ac:dyDescent="0.2">
      <c r="B36" s="332">
        <v>1.18</v>
      </c>
      <c r="C36" s="16" t="str">
        <f ca="1">IF('Reference sheet'!G32="","x",'Reference sheet'!G32)</f>
        <v>x</v>
      </c>
      <c r="D36" s="37" t="str">
        <f ca="1">IF(C36="x","",IF(C36="n/a",".",IF(AND(C36&gt;=0%,C36&lt;=59%),"..",IF(AND(C36&gt;=60%,C36&lt;=99%),"…",IF(C36=100%,"….","")))))</f>
        <v/>
      </c>
      <c r="E36" s="37" t="str">
        <f ca="1">IF(C36="x","",IF(C36="n/a",".",IF(AND(C36&gt;=10%,C36&lt;=59%),"..",IF(AND(C36&gt;=60%,C36&lt;=99%),"…",IF(C36=100%,"….","")))))</f>
        <v/>
      </c>
      <c r="F36" s="37" t="str">
        <f ca="1">IF(C36="x","",IF(C36="n/a",".",IF(AND(C36&gt;=20%,C36&lt;=59%),"..",IF(AND(C36&gt;=60%,C36&lt;=99%),"…",IF(C36=100%,"….","")))))</f>
        <v/>
      </c>
      <c r="G36" s="37" t="str">
        <f ca="1">IF(C36="x","",IF(C36="n/a",".",IF(AND(C36&gt;=30%,C36&lt;=59%),"..",IF(AND(C36&gt;=60%,C36&lt;=99%),"…",IF(C36=100%,"….","")))))</f>
        <v/>
      </c>
      <c r="H36" s="37" t="str">
        <f ca="1">IF(C36="x","",IF(C36="n/a",".",IF(AND(C36&gt;=40%,C36&lt;=59%),"..",IF(AND(C36&gt;=60%,C36&lt;=99%),"…",IF(C36=100%,"….","")))))</f>
        <v/>
      </c>
      <c r="I36" s="37" t="str">
        <f ca="1">IF(C36="x","",IF(C36="n/a",".",IF(AND(C36&gt;=50%,C36&lt;=59%),"..",IF(AND(C36&gt;=60%,C36&lt;=99%),"…",IF(C36=100%,"….","")))))</f>
        <v/>
      </c>
      <c r="J36" s="37" t="str">
        <f ca="1">IF(C36="x","",IF(C36="n/a",".",IF(AND(C36&gt;=60%,C36&lt;=99%),"…",IF(C36=100%,"….",""))))</f>
        <v/>
      </c>
      <c r="K36" s="37" t="str">
        <f ca="1">IF(C36="x","",IF(C36="n/a",".",IF(AND(C36&gt;=70%,C36&lt;=99%),"…",IF(C36=100%,"….",""))))</f>
        <v/>
      </c>
      <c r="L36" s="37" t="str">
        <f ca="1">IF(C36="x","",IF(C36="n/a",".",IF(AND(C36&gt;=80%,C36&lt;=99%),"…",IF(C36=100%,"….",""))))</f>
        <v/>
      </c>
      <c r="M36" s="37" t="str">
        <f ca="1">IF(C36="x","",IF(C36="n/a",".",IF(AND(C36&gt;=90%,C36&lt;=99%),"…",IF(C36=100%,"….",""))))</f>
        <v/>
      </c>
      <c r="N36" s="133" t="str">
        <f ca="1">IF(C36="x","",IF(C36="n/a",".",IF(C36=100%,"….","")))</f>
        <v/>
      </c>
      <c r="P36" s="116" t="s">
        <v>0</v>
      </c>
      <c r="Q36" s="121" t="str">
        <f t="shared" ref="Q36:Q45" ca="1" si="1">IFERROR(Q23/R9,"")</f>
        <v/>
      </c>
      <c r="R36" s="20" t="str">
        <f t="shared" ref="R36:R45" ca="1" si="2">IFERROR(R23/R9,"")</f>
        <v/>
      </c>
      <c r="S36" s="122" t="str">
        <f t="shared" ref="S36:S45" ca="1" si="3">IFERROR(S23/R9,"")</f>
        <v/>
      </c>
    </row>
    <row r="37" spans="2:19" x14ac:dyDescent="0.2">
      <c r="B37" s="215" t="s">
        <v>56</v>
      </c>
      <c r="C37" s="112"/>
      <c r="D37" s="112"/>
      <c r="E37" s="112"/>
      <c r="F37" s="112"/>
      <c r="G37" s="112"/>
      <c r="H37" s="112"/>
      <c r="I37" s="112"/>
      <c r="J37" s="112"/>
      <c r="K37" s="112"/>
      <c r="L37" s="112"/>
      <c r="M37" s="112"/>
      <c r="N37" s="130"/>
      <c r="P37" s="116" t="s">
        <v>95</v>
      </c>
      <c r="Q37" s="121" t="str">
        <f t="shared" ca="1" si="1"/>
        <v/>
      </c>
      <c r="R37" s="20" t="str">
        <f t="shared" ca="1" si="2"/>
        <v/>
      </c>
      <c r="S37" s="122" t="str">
        <f t="shared" ca="1" si="3"/>
        <v/>
      </c>
    </row>
    <row r="38" spans="2:19" x14ac:dyDescent="0.2">
      <c r="B38" s="131" t="s">
        <v>57</v>
      </c>
      <c r="C38" s="18"/>
      <c r="D38" s="18"/>
      <c r="E38" s="18"/>
      <c r="F38" s="18"/>
      <c r="G38" s="18"/>
      <c r="H38" s="18"/>
      <c r="I38" s="18"/>
      <c r="J38" s="18"/>
      <c r="K38" s="18"/>
      <c r="L38" s="18"/>
      <c r="M38" s="18"/>
      <c r="N38" s="129"/>
      <c r="P38" s="116" t="s">
        <v>1509</v>
      </c>
      <c r="Q38" s="121" t="str">
        <f t="shared" ca="1" si="1"/>
        <v/>
      </c>
      <c r="R38" s="20" t="str">
        <f t="shared" ca="1" si="2"/>
        <v/>
      </c>
      <c r="S38" s="122" t="str">
        <f t="shared" ca="1" si="3"/>
        <v/>
      </c>
    </row>
    <row r="39" spans="2:19" x14ac:dyDescent="0.2">
      <c r="B39" s="332">
        <v>1.19</v>
      </c>
      <c r="C39" s="16" t="str">
        <f ca="1">IF('Reference sheet'!G35="","x",'Reference sheet'!G35)</f>
        <v>x</v>
      </c>
      <c r="D39" s="31" t="str">
        <f ca="1">IF(C39="x","",IF(C39="n/a",".",IF(AND(C39&gt;=0%,C39&lt;=59%),"..",IF(AND(C39&gt;=60%,C39&lt;=99%),"…",IF(C39=100%,"….","")))))</f>
        <v/>
      </c>
      <c r="E39" s="31" t="str">
        <f ca="1">IF(C39="x","",IF(C39="n/a",".",IF(AND(C39&gt;=10%,C39&lt;=59%),"..",IF(AND(C39&gt;=60%,C39&lt;=99%),"…",IF(C39=100%,"….","")))))</f>
        <v/>
      </c>
      <c r="F39" s="31" t="str">
        <f ca="1">IF(C39="x","",IF(C39="n/a",".",IF(AND(C39&gt;=20%,C39&lt;=59%),"..",IF(AND(C39&gt;=60%,C39&lt;=99%),"…",IF(C39=100%,"….","")))))</f>
        <v/>
      </c>
      <c r="G39" s="31" t="str">
        <f ca="1">IF(C39="x","",IF(C39="n/a",".",IF(AND(C39&gt;=30%,C39&lt;=59%),"..",IF(AND(C39&gt;=60%,C39&lt;=99%),"…",IF(C39=100%,"….","")))))</f>
        <v/>
      </c>
      <c r="H39" s="31" t="str">
        <f ca="1">IF(C39="x","",IF(C39="n/a",".",IF(AND(C39&gt;=40%,C39&lt;=59%),"..",IF(AND(C39&gt;=60%,C39&lt;=99%),"…",IF(C39=100%,"….","")))))</f>
        <v/>
      </c>
      <c r="I39" s="31" t="str">
        <f ca="1">IF(C39="x","",IF(C39="n/a",".",IF(AND(C39&gt;=50%,C39&lt;=59%),"..",IF(AND(C39&gt;=60%,C39&lt;=99%),"…",IF(C39=100%,"….","")))))</f>
        <v/>
      </c>
      <c r="J39" s="31" t="str">
        <f ca="1">IF(C39="x","",IF(C39="n/a",".",IF(AND(C39&gt;=60%,C39&lt;=99%),"…",IF(C39=100%,"….",""))))</f>
        <v/>
      </c>
      <c r="K39" s="31" t="str">
        <f ca="1">IF(C39="x","",IF(C39="n/a",".",IF(AND(C39&gt;=70%,C39&lt;=99%),"…",IF(C39=100%,"….",""))))</f>
        <v/>
      </c>
      <c r="L39" s="31" t="str">
        <f ca="1">IF(C39="x","",IF(C39="n/a",".",IF(AND(C39&gt;=80%,C39&lt;=99%),"…",IF(C39=100%,"….",""))))</f>
        <v/>
      </c>
      <c r="M39" s="31" t="str">
        <f ca="1">IF(C39="x","",IF(C39="n/a",".",IF(AND(C39&gt;=90%,C39&lt;=99%),"…",IF(C39=100%,"….",""))))</f>
        <v/>
      </c>
      <c r="N39" s="132" t="str">
        <f ca="1">IF(C39="x","",IF(C39="n/a",".",IF(C39=100%,"….","")))</f>
        <v/>
      </c>
      <c r="P39" s="116" t="s">
        <v>154</v>
      </c>
      <c r="Q39" s="121" t="str">
        <f t="shared" ca="1" si="1"/>
        <v/>
      </c>
      <c r="R39" s="20" t="str">
        <f t="shared" ca="1" si="2"/>
        <v/>
      </c>
      <c r="S39" s="122" t="str">
        <f t="shared" ca="1" si="3"/>
        <v/>
      </c>
    </row>
    <row r="40" spans="2:19" x14ac:dyDescent="0.2">
      <c r="B40" s="333">
        <v>1.2</v>
      </c>
      <c r="C40" s="16" t="str">
        <f ca="1">IF('Reference sheet'!G36="","x",'Reference sheet'!G36)</f>
        <v>x</v>
      </c>
      <c r="D40" s="33" t="str">
        <f ca="1">IF(C40="x","",IF(C40="n/a",".",IF(AND(C40&gt;=0%,C40&lt;=59%),"..",IF(AND(C40&gt;=60%,C40&lt;=99%),"…",IF(C40=100%,"….","")))))</f>
        <v/>
      </c>
      <c r="E40" s="33" t="str">
        <f ca="1">IF(C40="x","",IF(C40="n/a",".",IF(AND(C40&gt;=10%,C40&lt;=59%),"..",IF(AND(C40&gt;=60%,C40&lt;=99%),"…",IF(C40=100%,"….","")))))</f>
        <v/>
      </c>
      <c r="F40" s="33" t="str">
        <f ca="1">IF(C40="x","",IF(C40="n/a",".",IF(AND(C40&gt;=20%,C40&lt;=59%),"..",IF(AND(C40&gt;=60%,C40&lt;=99%),"…",IF(C40=100%,"….","")))))</f>
        <v/>
      </c>
      <c r="G40" s="33" t="str">
        <f ca="1">IF(C40="x","",IF(C40="n/a",".",IF(AND(C40&gt;=30%,C40&lt;=59%),"..",IF(AND(C40&gt;=60%,C40&lt;=99%),"…",IF(C40=100%,"….","")))))</f>
        <v/>
      </c>
      <c r="H40" s="33" t="str">
        <f ca="1">IF(C40="x","",IF(C40="n/a",".",IF(AND(C40&gt;=40%,C40&lt;=59%),"..",IF(AND(C40&gt;=60%,C40&lt;=99%),"…",IF(C40=100%,"….","")))))</f>
        <v/>
      </c>
      <c r="I40" s="33" t="str">
        <f ca="1">IF(C40="x","",IF(C40="n/a",".",IF(AND(C40&gt;=50%,C40&lt;=59%),"..",IF(AND(C40&gt;=60%,C40&lt;=99%),"…",IF(C40=100%,"….","")))))</f>
        <v/>
      </c>
      <c r="J40" s="33" t="str">
        <f ca="1">IF(C40="x","",IF(C40="n/a",".",IF(AND(C40&gt;=60%,C40&lt;=99%),"…",IF(C40=100%,"….",""))))</f>
        <v/>
      </c>
      <c r="K40" s="33" t="str">
        <f ca="1">IF(C40="x","",IF(C40="n/a",".",IF(AND(C40&gt;=70%,C40&lt;=99%),"…",IF(C40=100%,"….",""))))</f>
        <v/>
      </c>
      <c r="L40" s="33" t="str">
        <f ca="1">IF(C40="x","",IF(C40="n/a",".",IF(AND(C40&gt;=80%,C40&lt;=99%),"…",IF(C40=100%,"….",""))))</f>
        <v/>
      </c>
      <c r="M40" s="33" t="str">
        <f ca="1">IF(C40="x","",IF(C40="n/a",".",IF(AND(C40&gt;=90%,C40&lt;=99%),"…",IF(C40=100%,"….",""))))</f>
        <v/>
      </c>
      <c r="N40" s="134" t="str">
        <f ca="1">IF(C40="x","",IF(C40="n/a",".",IF(C40=100%,"….","")))</f>
        <v/>
      </c>
      <c r="P40" s="116" t="s">
        <v>198</v>
      </c>
      <c r="Q40" s="121" t="str">
        <f t="shared" ca="1" si="1"/>
        <v/>
      </c>
      <c r="R40" s="20" t="str">
        <f t="shared" ca="1" si="2"/>
        <v/>
      </c>
      <c r="S40" s="122" t="str">
        <f t="shared" ca="1" si="3"/>
        <v/>
      </c>
    </row>
    <row r="41" spans="2:19" x14ac:dyDescent="0.2">
      <c r="B41" s="332">
        <v>1.21</v>
      </c>
      <c r="C41" s="16" t="str">
        <f ca="1">IF('Reference sheet'!G37="","x",'Reference sheet'!G37)</f>
        <v>x</v>
      </c>
      <c r="D41" s="37" t="str">
        <f ca="1">IF(C41="x","",IF(C41="n/a",".",IF(AND(C41&gt;=0%,C41&lt;=59%),"..",IF(AND(C41&gt;=60%,C41&lt;=99%),"…",IF(C41=100%,"….","")))))</f>
        <v/>
      </c>
      <c r="E41" s="37" t="str">
        <f ca="1">IF(C41="x","",IF(C41="n/a",".",IF(AND(C41&gt;=10%,C41&lt;=59%),"..",IF(AND(C41&gt;=60%,C41&lt;=99%),"…",IF(C41=100%,"….","")))))</f>
        <v/>
      </c>
      <c r="F41" s="37" t="str">
        <f ca="1">IF(C41="x","",IF(C41="n/a",".",IF(AND(C41&gt;=20%,C41&lt;=59%),"..",IF(AND(C41&gt;=60%,C41&lt;=99%),"…",IF(C41=100%,"….","")))))</f>
        <v/>
      </c>
      <c r="G41" s="37" t="str">
        <f ca="1">IF(C41="x","",IF(C41="n/a",".",IF(AND(C41&gt;=30%,C41&lt;=59%),"..",IF(AND(C41&gt;=60%,C41&lt;=99%),"…",IF(C41=100%,"….","")))))</f>
        <v/>
      </c>
      <c r="H41" s="37" t="str">
        <f ca="1">IF(C41="x","",IF(C41="n/a",".",IF(AND(C41&gt;=40%,C41&lt;=59%),"..",IF(AND(C41&gt;=60%,C41&lt;=99%),"…",IF(C41=100%,"….","")))))</f>
        <v/>
      </c>
      <c r="I41" s="37" t="str">
        <f ca="1">IF(C41="x","",IF(C41="n/a",".",IF(AND(C41&gt;=50%,C41&lt;=59%),"..",IF(AND(C41&gt;=60%,C41&lt;=99%),"…",IF(C41=100%,"….","")))))</f>
        <v/>
      </c>
      <c r="J41" s="37" t="str">
        <f ca="1">IF(C41="x","",IF(C41="n/a",".",IF(AND(C41&gt;=60%,C41&lt;=99%),"…",IF(C41=100%,"….",""))))</f>
        <v/>
      </c>
      <c r="K41" s="37" t="str">
        <f ca="1">IF(C41="x","",IF(C41="n/a",".",IF(AND(C41&gt;=70%,C41&lt;=99%),"…",IF(C41=100%,"….",""))))</f>
        <v/>
      </c>
      <c r="L41" s="37" t="str">
        <f ca="1">IF(C41="x","",IF(C41="n/a",".",IF(AND(C41&gt;=80%,C41&lt;=99%),"…",IF(C41=100%,"….",""))))</f>
        <v/>
      </c>
      <c r="M41" s="37" t="str">
        <f ca="1">IF(C41="x","",IF(C41="n/a",".",IF(AND(C41&gt;=90%,C41&lt;=99%),"…",IF(C41=100%,"….",""))))</f>
        <v/>
      </c>
      <c r="N41" s="133" t="str">
        <f ca="1">IF(C41="x","",IF(C41="n/a",".",IF(C41=100%,"….","")))</f>
        <v/>
      </c>
      <c r="P41" s="116" t="s">
        <v>289</v>
      </c>
      <c r="Q41" s="121" t="str">
        <f t="shared" ca="1" si="1"/>
        <v/>
      </c>
      <c r="R41" s="20" t="str">
        <f t="shared" ca="1" si="2"/>
        <v/>
      </c>
      <c r="S41" s="122" t="str">
        <f t="shared" ca="1" si="3"/>
        <v/>
      </c>
    </row>
    <row r="42" spans="2:19" x14ac:dyDescent="0.2">
      <c r="B42" s="131" t="s">
        <v>64</v>
      </c>
      <c r="C42" s="18"/>
      <c r="D42" s="18"/>
      <c r="E42" s="18"/>
      <c r="F42" s="18"/>
      <c r="G42" s="18"/>
      <c r="H42" s="18"/>
      <c r="I42" s="18"/>
      <c r="J42" s="18"/>
      <c r="K42" s="18"/>
      <c r="L42" s="18"/>
      <c r="M42" s="18"/>
      <c r="N42" s="129"/>
      <c r="P42" s="116" t="s">
        <v>319</v>
      </c>
      <c r="Q42" s="121" t="str">
        <f t="shared" ca="1" si="1"/>
        <v/>
      </c>
      <c r="R42" s="20" t="str">
        <f t="shared" ca="1" si="2"/>
        <v/>
      </c>
      <c r="S42" s="122" t="str">
        <f t="shared" ca="1" si="3"/>
        <v/>
      </c>
    </row>
    <row r="43" spans="2:19" x14ac:dyDescent="0.2">
      <c r="B43" s="332">
        <v>1.22</v>
      </c>
      <c r="C43" s="16" t="str">
        <f ca="1">IF('Reference sheet'!G39="","x",'Reference sheet'!G39)</f>
        <v>x</v>
      </c>
      <c r="D43" s="18" t="str">
        <f ca="1">IF(C43="x","",IF(C43="n/a",".",IF(AND(C43&gt;=0%,C43&lt;=59%),"..",IF(AND(C43&gt;=60%,C43&lt;=99%),"…",IF(C43=100%,"….","")))))</f>
        <v/>
      </c>
      <c r="E43" s="18" t="str">
        <f ca="1">IF(C43="x","",IF(C43="n/a",".",IF(AND(C43&gt;=10%,C43&lt;=59%),"..",IF(AND(C43&gt;=60%,C43&lt;=99%),"…",IF(C43=100%,"….","")))))</f>
        <v/>
      </c>
      <c r="F43" s="18" t="str">
        <f ca="1">IF(C43="x","",IF(C43="n/a",".",IF(AND(C43&gt;=20%,C43&lt;=59%),"..",IF(AND(C43&gt;=60%,C43&lt;=99%),"…",IF(C43=100%,"….","")))))</f>
        <v/>
      </c>
      <c r="G43" s="18" t="str">
        <f ca="1">IF(C43="x","",IF(C43="n/a",".",IF(AND(C43&gt;=30%,C43&lt;=59%),"..",IF(AND(C43&gt;=60%,C43&lt;=99%),"…",IF(C43=100%,"….","")))))</f>
        <v/>
      </c>
      <c r="H43" s="18" t="str">
        <f ca="1">IF(C43="x","",IF(C43="n/a",".",IF(AND(C43&gt;=40%,C43&lt;=59%),"..",IF(AND(C43&gt;=60%,C43&lt;=99%),"…",IF(C43=100%,"….","")))))</f>
        <v/>
      </c>
      <c r="I43" s="18" t="str">
        <f ca="1">IF(C43="x","",IF(C43="n/a",".",IF(AND(C43&gt;=50%,C43&lt;=59%),"..",IF(AND(C43&gt;=60%,C43&lt;=99%),"…",IF(C43=100%,"….","")))))</f>
        <v/>
      </c>
      <c r="J43" s="18" t="str">
        <f ca="1">IF(C43="x","",IF(C43="n/a",".",IF(AND(C43&gt;=60%,C43&lt;=99%),"…",IF(C43=100%,"….",""))))</f>
        <v/>
      </c>
      <c r="K43" s="18" t="str">
        <f ca="1">IF(C43="x","",IF(C43="n/a",".",IF(AND(C43&gt;=70%,C43&lt;=99%),"…",IF(C43=100%,"….",""))))</f>
        <v/>
      </c>
      <c r="L43" s="18" t="str">
        <f ca="1">IF(C43="x","",IF(C43="n/a",".",IF(AND(C43&gt;=80%,C43&lt;=99%),"…",IF(C43=100%,"….",""))))</f>
        <v/>
      </c>
      <c r="M43" s="18" t="str">
        <f ca="1">IF(C43="x","",IF(C43="n/a",".",IF(AND(C43&gt;=90%,C43&lt;=99%),"…",IF(C43=100%,"….",""))))</f>
        <v/>
      </c>
      <c r="N43" s="129" t="str">
        <f ca="1">IF(C43="x","",IF(C43="n/a",".",IF(C43=100%,"….","")))</f>
        <v/>
      </c>
      <c r="P43" s="116" t="s">
        <v>348</v>
      </c>
      <c r="Q43" s="121" t="str">
        <f t="shared" ca="1" si="1"/>
        <v/>
      </c>
      <c r="R43" s="20" t="str">
        <f t="shared" ca="1" si="2"/>
        <v/>
      </c>
      <c r="S43" s="122" t="str">
        <f t="shared" ca="1" si="3"/>
        <v/>
      </c>
    </row>
    <row r="44" spans="2:19" x14ac:dyDescent="0.2">
      <c r="B44" s="131" t="s">
        <v>67</v>
      </c>
      <c r="C44" s="18"/>
      <c r="D44" s="18"/>
      <c r="E44" s="18"/>
      <c r="F44" s="18"/>
      <c r="G44" s="18"/>
      <c r="H44" s="18"/>
      <c r="I44" s="18"/>
      <c r="J44" s="18"/>
      <c r="K44" s="18"/>
      <c r="L44" s="18"/>
      <c r="M44" s="18"/>
      <c r="N44" s="129"/>
      <c r="P44" s="116" t="s">
        <v>1409</v>
      </c>
      <c r="Q44" s="121" t="str">
        <f t="shared" ca="1" si="1"/>
        <v/>
      </c>
      <c r="R44" s="20" t="str">
        <f t="shared" ca="1" si="2"/>
        <v/>
      </c>
      <c r="S44" s="122" t="str">
        <f t="shared" ca="1" si="3"/>
        <v/>
      </c>
    </row>
    <row r="45" spans="2:19" x14ac:dyDescent="0.2">
      <c r="B45" s="332">
        <v>1.23</v>
      </c>
      <c r="C45" s="16" t="str">
        <f ca="1">IF('Reference sheet'!G41="","x",'Reference sheet'!G41)</f>
        <v>x</v>
      </c>
      <c r="D45" s="31" t="str">
        <f ca="1">IF(C45="x","",IF(C45="n/a",".",IF(AND(C45&gt;=0%,C45&lt;=59%),"..",IF(AND(C45&gt;=60%,C45&lt;=99%),"…",IF(C45=100%,"….","")))))</f>
        <v/>
      </c>
      <c r="E45" s="31" t="str">
        <f ca="1">IF(C45="x","",IF(C45="n/a",".",IF(AND(C45&gt;=10%,C45&lt;=59%),"..",IF(AND(C45&gt;=60%,C45&lt;=99%),"…",IF(C45=100%,"….","")))))</f>
        <v/>
      </c>
      <c r="F45" s="31" t="str">
        <f ca="1">IF(C45="x","",IF(C45="n/a",".",IF(AND(C45&gt;=20%,C45&lt;=59%),"..",IF(AND(C45&gt;=60%,C45&lt;=99%),"…",IF(C45=100%,"….","")))))</f>
        <v/>
      </c>
      <c r="G45" s="31" t="str">
        <f ca="1">IF(C45="x","",IF(C45="n/a",".",IF(AND(C45&gt;=30%,C45&lt;=59%),"..",IF(AND(C45&gt;=60%,C45&lt;=99%),"…",IF(C45=100%,"….","")))))</f>
        <v/>
      </c>
      <c r="H45" s="31" t="str">
        <f ca="1">IF(C45="x","",IF(C45="n/a",".",IF(AND(C45&gt;=40%,C45&lt;=59%),"..",IF(AND(C45&gt;=60%,C45&lt;=99%),"…",IF(C45=100%,"….","")))))</f>
        <v/>
      </c>
      <c r="I45" s="31" t="str">
        <f ca="1">IF(C45="x","",IF(C45="n/a",".",IF(AND(C45&gt;=50%,C45&lt;=59%),"..",IF(AND(C45&gt;=60%,C45&lt;=99%),"…",IF(C45=100%,"….","")))))</f>
        <v/>
      </c>
      <c r="J45" s="31" t="str">
        <f ca="1">IF(C45="x","",IF(C45="n/a",".",IF(AND(C45&gt;=60%,C45&lt;=99%),"…",IF(C45=100%,"….",""))))</f>
        <v/>
      </c>
      <c r="K45" s="31" t="str">
        <f ca="1">IF(C45="x","",IF(C45="n/a",".",IF(AND(C45&gt;=70%,C45&lt;=99%),"…",IF(C45=100%,"….",""))))</f>
        <v/>
      </c>
      <c r="L45" s="31" t="str">
        <f ca="1">IF(C45="x","",IF(C45="n/a",".",IF(AND(C45&gt;=80%,C45&lt;=99%),"…",IF(C45=100%,"….",""))))</f>
        <v/>
      </c>
      <c r="M45" s="31" t="str">
        <f ca="1">IF(C45="x","",IF(C45="n/a",".",IF(AND(C45&gt;=90%,C45&lt;=99%),"…",IF(C45=100%,"….",""))))</f>
        <v/>
      </c>
      <c r="N45" s="132" t="str">
        <f ca="1">IF(C45="x","",IF(C45="n/a",".",IF(C45=100%,"….","")))</f>
        <v/>
      </c>
      <c r="P45" s="116" t="s">
        <v>393</v>
      </c>
      <c r="Q45" s="121" t="str">
        <f t="shared" ca="1" si="1"/>
        <v/>
      </c>
      <c r="R45" s="20" t="str">
        <f t="shared" ca="1" si="2"/>
        <v/>
      </c>
      <c r="S45" s="122" t="str">
        <f t="shared" ca="1" si="3"/>
        <v/>
      </c>
    </row>
    <row r="46" spans="2:19" x14ac:dyDescent="0.2">
      <c r="B46" s="332">
        <v>1.24</v>
      </c>
      <c r="C46" s="16" t="str">
        <f ca="1">IF('Reference sheet'!G42="","x",'Reference sheet'!G42)</f>
        <v>x</v>
      </c>
      <c r="D46" s="37" t="str">
        <f ca="1">IF(C46="x","",IF(C46="n/a",".",IF(AND(C46&gt;=0%,C46&lt;=59%),"..",IF(AND(C46&gt;=60%,C46&lt;=99%),"…",IF(C46=100%,"….","")))))</f>
        <v/>
      </c>
      <c r="E46" s="37" t="str">
        <f ca="1">IF(C46="x","",IF(C46="n/a",".",IF(AND(C46&gt;=10%,C46&lt;=59%),"..",IF(AND(C46&gt;=60%,C46&lt;=99%),"…",IF(C46=100%,"….","")))))</f>
        <v/>
      </c>
      <c r="F46" s="37" t="str">
        <f ca="1">IF(C46="x","",IF(C46="n/a",".",IF(AND(C46&gt;=20%,C46&lt;=59%),"..",IF(AND(C46&gt;=60%,C46&lt;=99%),"…",IF(C46=100%,"….","")))))</f>
        <v/>
      </c>
      <c r="G46" s="37" t="str">
        <f ca="1">IF(C46="x","",IF(C46="n/a",".",IF(AND(C46&gt;=30%,C46&lt;=59%),"..",IF(AND(C46&gt;=60%,C46&lt;=99%),"…",IF(C46=100%,"….","")))))</f>
        <v/>
      </c>
      <c r="H46" s="37" t="str">
        <f ca="1">IF(C46="x","",IF(C46="n/a",".",IF(AND(C46&gt;=40%,C46&lt;=59%),"..",IF(AND(C46&gt;=60%,C46&lt;=99%),"…",IF(C46=100%,"….","")))))</f>
        <v/>
      </c>
      <c r="I46" s="37" t="str">
        <f ca="1">IF(C46="x","",IF(C46="n/a",".",IF(AND(C46&gt;=50%,C46&lt;=59%),"..",IF(AND(C46&gt;=60%,C46&lt;=99%),"…",IF(C46=100%,"….","")))))</f>
        <v/>
      </c>
      <c r="J46" s="37" t="str">
        <f ca="1">IF(C46="x","",IF(C46="n/a",".",IF(AND(C46&gt;=60%,C46&lt;=99%),"…",IF(C46=100%,"….",""))))</f>
        <v/>
      </c>
      <c r="K46" s="37" t="str">
        <f ca="1">IF(C46="x","",IF(C46="n/a",".",IF(AND(C46&gt;=70%,C46&lt;=99%),"…",IF(C46=100%,"….",""))))</f>
        <v/>
      </c>
      <c r="L46" s="37" t="str">
        <f ca="1">IF(C46="x","",IF(C46="n/a",".",IF(AND(C46&gt;=80%,C46&lt;=99%),"…",IF(C46=100%,"….",""))))</f>
        <v/>
      </c>
      <c r="M46" s="37" t="str">
        <f ca="1">IF(C46="x","",IF(C46="n/a",".",IF(AND(C46&gt;=90%,C46&lt;=99%),"…",IF(C46=100%,"….",""))))</f>
        <v/>
      </c>
      <c r="N46" s="133" t="str">
        <f ca="1">IF(C46="x","",IF(C46="n/a",".",IF(C46=100%,"….","")))</f>
        <v/>
      </c>
    </row>
    <row r="47" spans="2:19" x14ac:dyDescent="0.2">
      <c r="B47" s="131" t="s">
        <v>72</v>
      </c>
      <c r="C47" s="18"/>
      <c r="D47" s="18"/>
      <c r="E47" s="18"/>
      <c r="F47" s="18"/>
      <c r="G47" s="18"/>
      <c r="H47" s="18"/>
      <c r="I47" s="18"/>
      <c r="J47" s="18"/>
      <c r="K47" s="18"/>
      <c r="L47" s="18"/>
      <c r="M47" s="18"/>
      <c r="N47" s="129"/>
    </row>
    <row r="48" spans="2:19" x14ac:dyDescent="0.2">
      <c r="B48" s="332">
        <v>1.25</v>
      </c>
      <c r="C48" s="16" t="str">
        <f ca="1">IF('Reference sheet'!G44="","x",'Reference sheet'!G44)</f>
        <v>x</v>
      </c>
      <c r="D48" s="31" t="str">
        <f ca="1">IF(C48="x","",IF(C48="n/a",".",IF(AND(C48&gt;=0%,C48&lt;=59%),"..",IF(AND(C48&gt;=60%,C48&lt;=99%),"…",IF(C48=100%,"….","")))))</f>
        <v/>
      </c>
      <c r="E48" s="31" t="str">
        <f ca="1">IF(C48="x","",IF(C48="n/a",".",IF(AND(C48&gt;=10%,C48&lt;=59%),"..",IF(AND(C48&gt;=60%,C48&lt;=99%),"…",IF(C48=100%,"….","")))))</f>
        <v/>
      </c>
      <c r="F48" s="31" t="str">
        <f ca="1">IF(C48="x","",IF(C48="n/a",".",IF(AND(C48&gt;=20%,C48&lt;=59%),"..",IF(AND(C48&gt;=60%,C48&lt;=99%),"…",IF(C48=100%,"….","")))))</f>
        <v/>
      </c>
      <c r="G48" s="31" t="str">
        <f ca="1">IF(C48="x","",IF(C48="n/a",".",IF(AND(C48&gt;=30%,C48&lt;=59%),"..",IF(AND(C48&gt;=60%,C48&lt;=99%),"…",IF(C48=100%,"….","")))))</f>
        <v/>
      </c>
      <c r="H48" s="31" t="str">
        <f ca="1">IF(C48="x","",IF(C48="n/a",".",IF(AND(C48&gt;=40%,C48&lt;=59%),"..",IF(AND(C48&gt;=60%,C48&lt;=99%),"…",IF(C48=100%,"….","")))))</f>
        <v/>
      </c>
      <c r="I48" s="31" t="str">
        <f ca="1">IF(C48="x","",IF(C48="n/a",".",IF(AND(C48&gt;=50%,C48&lt;=59%),"..",IF(AND(C48&gt;=60%,C48&lt;=99%),"…",IF(C48=100%,"….","")))))</f>
        <v/>
      </c>
      <c r="J48" s="31" t="str">
        <f ca="1">IF(C48="x","",IF(C48="n/a",".",IF(AND(C48&gt;=60%,C48&lt;=99%),"…",IF(C48=100%,"….",""))))</f>
        <v/>
      </c>
      <c r="K48" s="31" t="str">
        <f ca="1">IF(C48="x","",IF(C48="n/a",".",IF(AND(C48&gt;=70%,C48&lt;=99%),"…",IF(C48=100%,"….",""))))</f>
        <v/>
      </c>
      <c r="L48" s="31" t="str">
        <f ca="1">IF(C48="x","",IF(C48="n/a",".",IF(AND(C48&gt;=80%,C48&lt;=99%),"…",IF(C48=100%,"….",""))))</f>
        <v/>
      </c>
      <c r="M48" s="31" t="str">
        <f ca="1">IF(C48="x","",IF(C48="n/a",".",IF(AND(C48&gt;=90%,C48&lt;=99%),"…",IF(C48=100%,"….",""))))</f>
        <v/>
      </c>
      <c r="N48" s="132" t="str">
        <f ca="1">IF(C48="x","",IF(C48="n/a",".",IF(C48=100%,"….","")))</f>
        <v/>
      </c>
    </row>
    <row r="49" spans="2:14" x14ac:dyDescent="0.2">
      <c r="B49" s="332">
        <v>1.26</v>
      </c>
      <c r="C49" s="16" t="str">
        <f ca="1">IF('Reference sheet'!G45="","x",'Reference sheet'!G45)</f>
        <v>x</v>
      </c>
      <c r="D49" s="37" t="str">
        <f ca="1">IF(C49="x","",IF(C49="n/a",".",IF(AND(C49&gt;=0%,C49&lt;=59%),"..",IF(AND(C49&gt;=60%,C49&lt;=99%),"…",IF(C49=100%,"….","")))))</f>
        <v/>
      </c>
      <c r="E49" s="37" t="str">
        <f ca="1">IF(C49="x","",IF(C49="n/a",".",IF(AND(C49&gt;=10%,C49&lt;=59%),"..",IF(AND(C49&gt;=60%,C49&lt;=99%),"…",IF(C49=100%,"….","")))))</f>
        <v/>
      </c>
      <c r="F49" s="37" t="str">
        <f ca="1">IF(C49="x","",IF(C49="n/a",".",IF(AND(C49&gt;=20%,C49&lt;=59%),"..",IF(AND(C49&gt;=60%,C49&lt;=99%),"…",IF(C49=100%,"….","")))))</f>
        <v/>
      </c>
      <c r="G49" s="37" t="str">
        <f ca="1">IF(C49="x","",IF(C49="n/a",".",IF(AND(C49&gt;=30%,C49&lt;=59%),"..",IF(AND(C49&gt;=60%,C49&lt;=99%),"…",IF(C49=100%,"….","")))))</f>
        <v/>
      </c>
      <c r="H49" s="37" t="str">
        <f ca="1">IF(C49="x","",IF(C49="n/a",".",IF(AND(C49&gt;=40%,C49&lt;=59%),"..",IF(AND(C49&gt;=60%,C49&lt;=99%),"…",IF(C49=100%,"….","")))))</f>
        <v/>
      </c>
      <c r="I49" s="37" t="str">
        <f ca="1">IF(C49="x","",IF(C49="n/a",".",IF(AND(C49&gt;=50%,C49&lt;=59%),"..",IF(AND(C49&gt;=60%,C49&lt;=99%),"…",IF(C49=100%,"….","")))))</f>
        <v/>
      </c>
      <c r="J49" s="37" t="str">
        <f ca="1">IF(C49="x","",IF(C49="n/a",".",IF(AND(C49&gt;=60%,C49&lt;=99%),"…",IF(C49=100%,"….",""))))</f>
        <v/>
      </c>
      <c r="K49" s="37" t="str">
        <f ca="1">IF(C49="x","",IF(C49="n/a",".",IF(AND(C49&gt;=70%,C49&lt;=99%),"…",IF(C49=100%,"….",""))))</f>
        <v/>
      </c>
      <c r="L49" s="37" t="str">
        <f ca="1">IF(C49="x","",IF(C49="n/a",".",IF(AND(C49&gt;=80%,C49&lt;=99%),"…",IF(C49=100%,"….",""))))</f>
        <v/>
      </c>
      <c r="M49" s="37" t="str">
        <f ca="1">IF(C49="x","",IF(C49="n/a",".",IF(AND(C49&gt;=90%,C49&lt;=99%),"…",IF(C49=100%,"….",""))))</f>
        <v/>
      </c>
      <c r="N49" s="133" t="str">
        <f ca="1">IF(C49="x","",IF(C49="n/a",".",IF(C49=100%,"….","")))</f>
        <v/>
      </c>
    </row>
    <row r="50" spans="2:14" x14ac:dyDescent="0.2">
      <c r="B50" s="131" t="s">
        <v>77</v>
      </c>
      <c r="C50" s="18"/>
      <c r="D50" s="18"/>
      <c r="E50" s="18"/>
      <c r="F50" s="18"/>
      <c r="G50" s="18"/>
      <c r="H50" s="18"/>
      <c r="I50" s="18"/>
      <c r="J50" s="18"/>
      <c r="K50" s="18"/>
      <c r="L50" s="18"/>
      <c r="M50" s="18"/>
      <c r="N50" s="129"/>
    </row>
    <row r="51" spans="2:14" x14ac:dyDescent="0.2">
      <c r="B51" s="332">
        <v>1.27</v>
      </c>
      <c r="C51" s="16" t="str">
        <f ca="1">IF('Reference sheet'!G47="","x",'Reference sheet'!G47)</f>
        <v>x</v>
      </c>
      <c r="D51" s="18" t="str">
        <f ca="1">IF(C51="x","",IF(C51="n/a",".",IF(AND(C51&gt;=0%,C51&lt;=59%),"..",IF(AND(C51&gt;=60%,C51&lt;=99%),"…",IF(C51=100%,"….","")))))</f>
        <v/>
      </c>
      <c r="E51" s="18" t="str">
        <f ca="1">IF(C51="x","",IF(C51="n/a",".",IF(AND(C51&gt;=10%,C51&lt;=59%),"..",IF(AND(C51&gt;=60%,C51&lt;=99%),"…",IF(C51=100%,"….","")))))</f>
        <v/>
      </c>
      <c r="F51" s="18" t="str">
        <f ca="1">IF(C51="x","",IF(C51="n/a",".",IF(AND(C51&gt;=20%,C51&lt;=59%),"..",IF(AND(C51&gt;=60%,C51&lt;=99%),"…",IF(C51=100%,"….","")))))</f>
        <v/>
      </c>
      <c r="G51" s="18" t="str">
        <f ca="1">IF(C51="x","",IF(C51="n/a",".",IF(AND(C51&gt;=30%,C51&lt;=59%),"..",IF(AND(C51&gt;=60%,C51&lt;=99%),"…",IF(C51=100%,"….","")))))</f>
        <v/>
      </c>
      <c r="H51" s="18" t="str">
        <f ca="1">IF(C51="x","",IF(C51="n/a",".",IF(AND(C51&gt;=40%,C51&lt;=59%),"..",IF(AND(C51&gt;=60%,C51&lt;=99%),"…",IF(C51=100%,"….","")))))</f>
        <v/>
      </c>
      <c r="I51" s="18" t="str">
        <f ca="1">IF(C51="x","",IF(C51="n/a",".",IF(AND(C51&gt;=50%,C51&lt;=59%),"..",IF(AND(C51&gt;=60%,C51&lt;=99%),"…",IF(C51=100%,"….","")))))</f>
        <v/>
      </c>
      <c r="J51" s="18" t="str">
        <f ca="1">IF(C51="x","",IF(C51="n/a",".",IF(AND(C51&gt;=60%,C51&lt;=99%),"…",IF(C51=100%,"….",""))))</f>
        <v/>
      </c>
      <c r="K51" s="18" t="str">
        <f ca="1">IF(C51="x","",IF(C51="n/a",".",IF(AND(C51&gt;=70%,C51&lt;=99%),"…",IF(C51=100%,"….",""))))</f>
        <v/>
      </c>
      <c r="L51" s="18" t="str">
        <f ca="1">IF(C51="x","",IF(C51="n/a",".",IF(AND(C51&gt;=80%,C51&lt;=99%),"…",IF(C51=100%,"….",""))))</f>
        <v/>
      </c>
      <c r="M51" s="18" t="str">
        <f ca="1">IF(C51="x","",IF(C51="n/a",".",IF(AND(C51&gt;=90%,C51&lt;=99%),"…",IF(C51=100%,"….",""))))</f>
        <v/>
      </c>
      <c r="N51" s="129" t="str">
        <f ca="1">IF(C51="x","",IF(C51="n/a",".",IF(C51=100%,"….","")))</f>
        <v/>
      </c>
    </row>
    <row r="52" spans="2:14" x14ac:dyDescent="0.2">
      <c r="B52" s="131" t="s">
        <v>80</v>
      </c>
      <c r="C52" s="18"/>
      <c r="D52" s="18"/>
      <c r="E52" s="18"/>
      <c r="F52" s="18"/>
      <c r="G52" s="18"/>
      <c r="H52" s="18"/>
      <c r="I52" s="18"/>
      <c r="J52" s="18"/>
      <c r="K52" s="18"/>
      <c r="L52" s="18"/>
      <c r="M52" s="18"/>
      <c r="N52" s="129"/>
    </row>
    <row r="53" spans="2:14" x14ac:dyDescent="0.2">
      <c r="B53" s="332">
        <v>1.28</v>
      </c>
      <c r="C53" s="16" t="str">
        <f ca="1">IF('Reference sheet'!G49="","x",'Reference sheet'!G49)</f>
        <v>x</v>
      </c>
      <c r="D53" s="18" t="str">
        <f ca="1">IF(C53="x","",IF(C53="n/a",".",IF(AND(C53&gt;=0%,C53&lt;=59%),"..",IF(AND(C53&gt;=60%,C53&lt;=99%),"…",IF(C53=100%,"….","")))))</f>
        <v/>
      </c>
      <c r="E53" s="18" t="str">
        <f ca="1">IF(C53="x","",IF(C53="n/a",".",IF(AND(C53&gt;=10%,C53&lt;=59%),"..",IF(AND(C53&gt;=60%,C53&lt;=99%),"…",IF(C53=100%,"….","")))))</f>
        <v/>
      </c>
      <c r="F53" s="18" t="str">
        <f ca="1">IF(C53="x","",IF(C53="n/a",".",IF(AND(C53&gt;=20%,C53&lt;=59%),"..",IF(AND(C53&gt;=60%,C53&lt;=99%),"…",IF(C53=100%,"….","")))))</f>
        <v/>
      </c>
      <c r="G53" s="18" t="str">
        <f ca="1">IF(C53="x","",IF(C53="n/a",".",IF(AND(C53&gt;=30%,C53&lt;=59%),"..",IF(AND(C53&gt;=60%,C53&lt;=99%),"…",IF(C53=100%,"….","")))))</f>
        <v/>
      </c>
      <c r="H53" s="18" t="str">
        <f ca="1">IF(C53="x","",IF(C53="n/a",".",IF(AND(C53&gt;=40%,C53&lt;=59%),"..",IF(AND(C53&gt;=60%,C53&lt;=99%),"…",IF(C53=100%,"….","")))))</f>
        <v/>
      </c>
      <c r="I53" s="18" t="str">
        <f ca="1">IF(C53="x","",IF(C53="n/a",".",IF(AND(C53&gt;=50%,C53&lt;=59%),"..",IF(AND(C53&gt;=60%,C53&lt;=99%),"…",IF(C53=100%,"….","")))))</f>
        <v/>
      </c>
      <c r="J53" s="18" t="str">
        <f ca="1">IF(C53="x","",IF(C53="n/a",".",IF(AND(C53&gt;=60%,C53&lt;=99%),"…",IF(C53=100%,"….",""))))</f>
        <v/>
      </c>
      <c r="K53" s="18" t="str">
        <f ca="1">IF(C53="x","",IF(C53="n/a",".",IF(AND(C53&gt;=70%,C53&lt;=99%),"…",IF(C53=100%,"….",""))))</f>
        <v/>
      </c>
      <c r="L53" s="18" t="str">
        <f ca="1">IF(C53="x","",IF(C53="n/a",".",IF(AND(C53&gt;=80%,C53&lt;=99%),"…",IF(C53=100%,"….",""))))</f>
        <v/>
      </c>
      <c r="M53" s="18" t="str">
        <f ca="1">IF(C53="x","",IF(C53="n/a",".",IF(AND(C53&gt;=90%,C53&lt;=99%),"…",IF(C53=100%,"….",""))))</f>
        <v/>
      </c>
      <c r="N53" s="129" t="str">
        <f ca="1">IF(C53="x","",IF(C53="n/a",".",IF(C53=100%,"….","")))</f>
        <v/>
      </c>
    </row>
    <row r="54" spans="2:14" x14ac:dyDescent="0.2">
      <c r="B54" s="215" t="s">
        <v>83</v>
      </c>
      <c r="C54" s="112"/>
      <c r="D54" s="112"/>
      <c r="E54" s="112"/>
      <c r="F54" s="112"/>
      <c r="G54" s="112"/>
      <c r="H54" s="112"/>
      <c r="I54" s="112"/>
      <c r="J54" s="112"/>
      <c r="K54" s="112"/>
      <c r="L54" s="112"/>
      <c r="M54" s="112"/>
      <c r="N54" s="130"/>
    </row>
    <row r="55" spans="2:14" x14ac:dyDescent="0.2">
      <c r="B55" s="131" t="s">
        <v>84</v>
      </c>
      <c r="C55" s="18"/>
      <c r="D55" s="18"/>
      <c r="E55" s="18"/>
      <c r="F55" s="18"/>
      <c r="G55" s="18"/>
      <c r="H55" s="18"/>
      <c r="I55" s="18"/>
      <c r="J55" s="18"/>
      <c r="K55" s="18"/>
      <c r="L55" s="18"/>
      <c r="M55" s="18"/>
      <c r="N55" s="129"/>
    </row>
    <row r="56" spans="2:14" x14ac:dyDescent="0.2">
      <c r="B56" s="332">
        <v>1.29</v>
      </c>
      <c r="C56" s="16" t="str">
        <f ca="1">IF('Reference sheet'!G52="","x",'Reference sheet'!G52)</f>
        <v>x</v>
      </c>
      <c r="D56" s="31" t="str">
        <f ca="1">IF(C56="x","",IF(C56="n/a",".",IF(AND(C56&gt;=0%,C56&lt;=59%),"..",IF(AND(C56&gt;=60%,C56&lt;=99%),"…",IF(C56=100%,"….","")))))</f>
        <v/>
      </c>
      <c r="E56" s="31" t="str">
        <f ca="1">IF(C56="x","",IF(C56="n/a",".",IF(AND(C56&gt;=10%,C56&lt;=59%),"..",IF(AND(C56&gt;=60%,C56&lt;=99%),"…",IF(C56=100%,"….","")))))</f>
        <v/>
      </c>
      <c r="F56" s="31" t="str">
        <f ca="1">IF(C56="x","",IF(C56="n/a",".",IF(AND(C56&gt;=20%,C56&lt;=59%),"..",IF(AND(C56&gt;=60%,C56&lt;=99%),"…",IF(C56=100%,"….","")))))</f>
        <v/>
      </c>
      <c r="G56" s="31" t="str">
        <f ca="1">IF(C56="x","",IF(C56="n/a",".",IF(AND(C56&gt;=30%,C56&lt;=59%),"..",IF(AND(C56&gt;=60%,C56&lt;=99%),"…",IF(C56=100%,"….","")))))</f>
        <v/>
      </c>
      <c r="H56" s="31" t="str">
        <f ca="1">IF(C56="x","",IF(C56="n/a",".",IF(AND(C56&gt;=40%,C56&lt;=59%),"..",IF(AND(C56&gt;=60%,C56&lt;=99%),"…",IF(C56=100%,"….","")))))</f>
        <v/>
      </c>
      <c r="I56" s="31" t="str">
        <f ca="1">IF(C56="x","",IF(C56="n/a",".",IF(AND(C56&gt;=50%,C56&lt;=59%),"..",IF(AND(C56&gt;=60%,C56&lt;=99%),"…",IF(C56=100%,"….","")))))</f>
        <v/>
      </c>
      <c r="J56" s="31" t="str">
        <f ca="1">IF(C56="x","",IF(C56="n/a",".",IF(AND(C56&gt;=60%,C56&lt;=99%),"…",IF(C56=100%,"….",""))))</f>
        <v/>
      </c>
      <c r="K56" s="31" t="str">
        <f ca="1">IF(C56="x","",IF(C56="n/a",".",IF(AND(C56&gt;=70%,C56&lt;=99%),"…",IF(C56=100%,"….",""))))</f>
        <v/>
      </c>
      <c r="L56" s="31" t="str">
        <f ca="1">IF(C56="x","",IF(C56="n/a",".",IF(AND(C56&gt;=80%,C56&lt;=99%),"…",IF(C56=100%,"….",""))))</f>
        <v/>
      </c>
      <c r="M56" s="31" t="str">
        <f ca="1">IF(C56="x","",IF(C56="n/a",".",IF(AND(C56&gt;=90%,C56&lt;=99%),"…",IF(C56=100%,"….",""))))</f>
        <v/>
      </c>
      <c r="N56" s="132" t="str">
        <f ca="1">IF(C56="x","",IF(C56="n/a",".",IF(C56=100%,"….","")))</f>
        <v/>
      </c>
    </row>
    <row r="57" spans="2:14" x14ac:dyDescent="0.2">
      <c r="B57" s="333">
        <v>1.3</v>
      </c>
      <c r="C57" s="16" t="str">
        <f ca="1">IF('Reference sheet'!G53="","x",'Reference sheet'!G53)</f>
        <v>x</v>
      </c>
      <c r="D57" s="33" t="str">
        <f ca="1">IF(C57="x","",IF(C57="n/a",".",IF(AND(C57&gt;=0%,C57&lt;=59%),"..",IF(AND(C57&gt;=60%,C57&lt;=99%),"…",IF(C57=100%,"….","")))))</f>
        <v/>
      </c>
      <c r="E57" s="33" t="str">
        <f ca="1">IF(C57="x","",IF(C57="n/a",".",IF(AND(C57&gt;=10%,C57&lt;=59%),"..",IF(AND(C57&gt;=60%,C57&lt;=99%),"…",IF(C57=100%,"….","")))))</f>
        <v/>
      </c>
      <c r="F57" s="33" t="str">
        <f ca="1">IF(C57="x","",IF(C57="n/a",".",IF(AND(C57&gt;=20%,C57&lt;=59%),"..",IF(AND(C57&gt;=60%,C57&lt;=99%),"…",IF(C57=100%,"….","")))))</f>
        <v/>
      </c>
      <c r="G57" s="33" t="str">
        <f ca="1">IF(C57="x","",IF(C57="n/a",".",IF(AND(C57&gt;=30%,C57&lt;=59%),"..",IF(AND(C57&gt;=60%,C57&lt;=99%),"…",IF(C57=100%,"….","")))))</f>
        <v/>
      </c>
      <c r="H57" s="33" t="str">
        <f ca="1">IF(C57="x","",IF(C57="n/a",".",IF(AND(C57&gt;=40%,C57&lt;=59%),"..",IF(AND(C57&gt;=60%,C57&lt;=99%),"…",IF(C57=100%,"….","")))))</f>
        <v/>
      </c>
      <c r="I57" s="33" t="str">
        <f ca="1">IF(C57="x","",IF(C57="n/a",".",IF(AND(C57&gt;=50%,C57&lt;=59%),"..",IF(AND(C57&gt;=60%,C57&lt;=99%),"…",IF(C57=100%,"….","")))))</f>
        <v/>
      </c>
      <c r="J57" s="33" t="str">
        <f ca="1">IF(C57="x","",IF(C57="n/a",".",IF(AND(C57&gt;=60%,C57&lt;=99%),"…",IF(C57=100%,"….",""))))</f>
        <v/>
      </c>
      <c r="K57" s="33" t="str">
        <f ca="1">IF(C57="x","",IF(C57="n/a",".",IF(AND(C57&gt;=70%,C57&lt;=99%),"…",IF(C57=100%,"….",""))))</f>
        <v/>
      </c>
      <c r="L57" s="33" t="str">
        <f ca="1">IF(C57="x","",IF(C57="n/a",".",IF(AND(C57&gt;=80%,C57&lt;=99%),"…",IF(C57=100%,"….",""))))</f>
        <v/>
      </c>
      <c r="M57" s="33" t="str">
        <f ca="1">IF(C57="x","",IF(C57="n/a",".",IF(AND(C57&gt;=90%,C57&lt;=99%),"…",IF(C57=100%,"….",""))))</f>
        <v/>
      </c>
      <c r="N57" s="134" t="str">
        <f ca="1">IF(C57="x","",IF(C57="n/a",".",IF(C57=100%,"….","")))</f>
        <v/>
      </c>
    </row>
    <row r="58" spans="2:14" x14ac:dyDescent="0.2">
      <c r="B58" s="332">
        <v>1.31</v>
      </c>
      <c r="C58" s="16" t="str">
        <f ca="1">IF('Reference sheet'!G54="","x",'Reference sheet'!G54)</f>
        <v>x</v>
      </c>
      <c r="D58" s="33" t="str">
        <f ca="1">IF(C58="x","",IF(C58="n/a",".",IF(AND(C58&gt;=0%,C58&lt;=59%),"..",IF(AND(C58&gt;=60%,C58&lt;=99%),"…",IF(C58=100%,"….","")))))</f>
        <v/>
      </c>
      <c r="E58" s="33" t="str">
        <f ca="1">IF(C58="x","",IF(C58="n/a",".",IF(AND(C58&gt;=10%,C58&lt;=59%),"..",IF(AND(C58&gt;=60%,C58&lt;=99%),"…",IF(C58=100%,"….","")))))</f>
        <v/>
      </c>
      <c r="F58" s="33" t="str">
        <f ca="1">IF(C58="x","",IF(C58="n/a",".",IF(AND(C58&gt;=20%,C58&lt;=59%),"..",IF(AND(C58&gt;=60%,C58&lt;=99%),"…",IF(C58=100%,"….","")))))</f>
        <v/>
      </c>
      <c r="G58" s="33" t="str">
        <f ca="1">IF(C58="x","",IF(C58="n/a",".",IF(AND(C58&gt;=30%,C58&lt;=59%),"..",IF(AND(C58&gt;=60%,C58&lt;=99%),"…",IF(C58=100%,"….","")))))</f>
        <v/>
      </c>
      <c r="H58" s="33" t="str">
        <f ca="1">IF(C58="x","",IF(C58="n/a",".",IF(AND(C58&gt;=40%,C58&lt;=59%),"..",IF(AND(C58&gt;=60%,C58&lt;=99%),"…",IF(C58=100%,"….","")))))</f>
        <v/>
      </c>
      <c r="I58" s="33" t="str">
        <f ca="1">IF(C58="x","",IF(C58="n/a",".",IF(AND(C58&gt;=50%,C58&lt;=59%),"..",IF(AND(C58&gt;=60%,C58&lt;=99%),"…",IF(C58=100%,"….","")))))</f>
        <v/>
      </c>
      <c r="J58" s="33" t="str">
        <f ca="1">IF(C58="x","",IF(C58="n/a",".",IF(AND(C58&gt;=60%,C58&lt;=99%),"…",IF(C58=100%,"….",""))))</f>
        <v/>
      </c>
      <c r="K58" s="33" t="str">
        <f ca="1">IF(C58="x","",IF(C58="n/a",".",IF(AND(C58&gt;=70%,C58&lt;=99%),"…",IF(C58=100%,"….",""))))</f>
        <v/>
      </c>
      <c r="L58" s="33" t="str">
        <f ca="1">IF(C58="x","",IF(C58="n/a",".",IF(AND(C58&gt;=80%,C58&lt;=99%),"…",IF(C58=100%,"….",""))))</f>
        <v/>
      </c>
      <c r="M58" s="33" t="str">
        <f ca="1">IF(C58="x","",IF(C58="n/a",".",IF(AND(C58&gt;=90%,C58&lt;=99%),"…",IF(C58=100%,"….",""))))</f>
        <v/>
      </c>
      <c r="N58" s="134" t="str">
        <f ca="1">IF(C58="x","",IF(C58="n/a",".",IF(C58=100%,"….","")))</f>
        <v/>
      </c>
    </row>
    <row r="59" spans="2:14" x14ac:dyDescent="0.2">
      <c r="B59" s="332">
        <v>1.32</v>
      </c>
      <c r="C59" s="16" t="str">
        <f ca="1">IF('Reference sheet'!G55="","x",'Reference sheet'!G55)</f>
        <v>x</v>
      </c>
      <c r="D59" s="33" t="str">
        <f ca="1">IF(C59="x","",IF(C59="n/a",".",IF(AND(C59&gt;=0%,C59&lt;=59%),"..",IF(AND(C59&gt;=60%,C59&lt;=99%),"…",IF(C59=100%,"….","")))))</f>
        <v/>
      </c>
      <c r="E59" s="33" t="str">
        <f ca="1">IF(C59="x","",IF(C59="n/a",".",IF(AND(C59&gt;=10%,C59&lt;=59%),"..",IF(AND(C59&gt;=60%,C59&lt;=99%),"…",IF(C59=100%,"….","")))))</f>
        <v/>
      </c>
      <c r="F59" s="33" t="str">
        <f ca="1">IF(C59="x","",IF(C59="n/a",".",IF(AND(C59&gt;=20%,C59&lt;=59%),"..",IF(AND(C59&gt;=60%,C59&lt;=99%),"…",IF(C59=100%,"….","")))))</f>
        <v/>
      </c>
      <c r="G59" s="33" t="str">
        <f ca="1">IF(C59="x","",IF(C59="n/a",".",IF(AND(C59&gt;=30%,C59&lt;=59%),"..",IF(AND(C59&gt;=60%,C59&lt;=99%),"…",IF(C59=100%,"….","")))))</f>
        <v/>
      </c>
      <c r="H59" s="33" t="str">
        <f ca="1">IF(C59="x","",IF(C59="n/a",".",IF(AND(C59&gt;=40%,C59&lt;=59%),"..",IF(AND(C59&gt;=60%,C59&lt;=99%),"…",IF(C59=100%,"….","")))))</f>
        <v/>
      </c>
      <c r="I59" s="33" t="str">
        <f ca="1">IF(C59="x","",IF(C59="n/a",".",IF(AND(C59&gt;=50%,C59&lt;=59%),"..",IF(AND(C59&gt;=60%,C59&lt;=99%),"…",IF(C59=100%,"….","")))))</f>
        <v/>
      </c>
      <c r="J59" s="33" t="str">
        <f ca="1">IF(C59="x","",IF(C59="n/a",".",IF(AND(C59&gt;=60%,C59&lt;=99%),"…",IF(C59=100%,"….",""))))</f>
        <v/>
      </c>
      <c r="K59" s="33" t="str">
        <f ca="1">IF(C59="x","",IF(C59="n/a",".",IF(AND(C59&gt;=70%,C59&lt;=99%),"…",IF(C59=100%,"….",""))))</f>
        <v/>
      </c>
      <c r="L59" s="33" t="str">
        <f ca="1">IF(C59="x","",IF(C59="n/a",".",IF(AND(C59&gt;=80%,C59&lt;=99%),"…",IF(C59=100%,"….",""))))</f>
        <v/>
      </c>
      <c r="M59" s="33" t="str">
        <f ca="1">IF(C59="x","",IF(C59="n/a",".",IF(AND(C59&gt;=90%,C59&lt;=99%),"…",IF(C59=100%,"….",""))))</f>
        <v/>
      </c>
      <c r="N59" s="134" t="str">
        <f ca="1">IF(C59="x","",IF(C59="n/a",".",IF(C59=100%,"….","")))</f>
        <v/>
      </c>
    </row>
    <row r="60" spans="2:14" x14ac:dyDescent="0.2">
      <c r="B60" s="334">
        <v>1.33</v>
      </c>
      <c r="C60" s="135" t="str">
        <f ca="1">IF('Reference sheet'!G56="","x",'Reference sheet'!G56)</f>
        <v>x</v>
      </c>
      <c r="D60" s="136" t="str">
        <f ca="1">IF(C60="x","",IF(C60="n/a",".",IF(AND(C60&gt;=0%,C60&lt;=59%),"..",IF(AND(C60&gt;=60%,C60&lt;=99%),"…",IF(C60=100%,"….","")))))</f>
        <v/>
      </c>
      <c r="E60" s="136" t="str">
        <f ca="1">IF(C60="x","",IF(C60="n/a",".",IF(AND(C60&gt;=10%,C60&lt;=59%),"..",IF(AND(C60&gt;=60%,C60&lt;=99%),"…",IF(C60=100%,"….","")))))</f>
        <v/>
      </c>
      <c r="F60" s="136" t="str">
        <f ca="1">IF(C60="x","",IF(C60="n/a",".",IF(AND(C60&gt;=20%,C60&lt;=59%),"..",IF(AND(C60&gt;=60%,C60&lt;=99%),"…",IF(C60=100%,"….","")))))</f>
        <v/>
      </c>
      <c r="G60" s="136" t="str">
        <f ca="1">IF(C60="x","",IF(C60="n/a",".",IF(AND(C60&gt;=30%,C60&lt;=59%),"..",IF(AND(C60&gt;=60%,C60&lt;=99%),"…",IF(C60=100%,"….","")))))</f>
        <v/>
      </c>
      <c r="H60" s="136" t="str">
        <f ca="1">IF(C60="x","",IF(C60="n/a",".",IF(AND(C60&gt;=40%,C60&lt;=59%),"..",IF(AND(C60&gt;=60%,C60&lt;=99%),"…",IF(C60=100%,"….","")))))</f>
        <v/>
      </c>
      <c r="I60" s="136" t="str">
        <f ca="1">IF(C60="x","",IF(C60="n/a",".",IF(AND(C60&gt;=50%,C60&lt;=59%),"..",IF(AND(C60&gt;=60%,C60&lt;=99%),"…",IF(C60=100%,"….","")))))</f>
        <v/>
      </c>
      <c r="J60" s="136" t="str">
        <f ca="1">IF(C60="x","",IF(C60="n/a",".",IF(AND(C60&gt;=60%,C60&lt;=99%),"…",IF(C60=100%,"….",""))))</f>
        <v/>
      </c>
      <c r="K60" s="136" t="str">
        <f ca="1">IF(C60="x","",IF(C60="n/a",".",IF(AND(C60&gt;=70%,C60&lt;=99%),"…",IF(C60=100%,"….",""))))</f>
        <v/>
      </c>
      <c r="L60" s="136" t="str">
        <f ca="1">IF(C60="x","",IF(C60="n/a",".",IF(AND(C60&gt;=80%,C60&lt;=99%),"…",IF(C60=100%,"….",""))))</f>
        <v/>
      </c>
      <c r="M60" s="136" t="str">
        <f ca="1">IF(C60="x","",IF(C60="n/a",".",IF(AND(C60&gt;=90%,C60&lt;=99%),"…",IF(C60=100%,"….",""))))</f>
        <v/>
      </c>
      <c r="N60" s="137" t="str">
        <f ca="1">IF(C60="x","",IF(C60="n/a",".",IF(C60=100%,"….","")))</f>
        <v/>
      </c>
    </row>
    <row r="61" spans="2:14" x14ac:dyDescent="0.2">
      <c r="B61" s="1"/>
      <c r="C61" s="1"/>
      <c r="D61" s="1"/>
      <c r="E61" s="1"/>
      <c r="F61" s="1"/>
      <c r="G61" s="1"/>
      <c r="H61" s="1"/>
      <c r="I61" s="1"/>
      <c r="J61" s="1"/>
      <c r="K61" s="1"/>
      <c r="L61" s="1"/>
      <c r="M61" s="1"/>
      <c r="N61" s="1"/>
    </row>
    <row r="62" spans="2:14" x14ac:dyDescent="0.2">
      <c r="B62" s="111" t="s">
        <v>0</v>
      </c>
      <c r="C62" s="110"/>
      <c r="D62" s="110"/>
      <c r="E62" s="110"/>
      <c r="F62" s="110"/>
      <c r="G62" s="110"/>
      <c r="H62" s="110"/>
      <c r="I62" s="110"/>
      <c r="J62" s="110"/>
      <c r="K62" s="110"/>
      <c r="L62" s="110"/>
      <c r="M62" s="110"/>
      <c r="N62" s="110"/>
    </row>
    <row r="63" spans="2:14" x14ac:dyDescent="0.2">
      <c r="B63" s="110" t="s">
        <v>401</v>
      </c>
      <c r="C63" s="110"/>
      <c r="D63" s="110"/>
      <c r="E63" s="110"/>
      <c r="F63" s="110"/>
      <c r="G63" s="397">
        <f ca="1">COUNTIF(C6:C60,1)</f>
        <v>0</v>
      </c>
      <c r="H63" s="398" t="str">
        <f ca="1">IFERROR(G63/G66,"")</f>
        <v/>
      </c>
      <c r="I63" s="110"/>
      <c r="J63" s="110"/>
      <c r="K63" s="110"/>
      <c r="L63" s="110"/>
      <c r="M63" s="110"/>
      <c r="N63" s="110"/>
    </row>
    <row r="64" spans="2:14" x14ac:dyDescent="0.2">
      <c r="B64" s="110" t="s">
        <v>402</v>
      </c>
      <c r="C64" s="110"/>
      <c r="D64" s="110"/>
      <c r="E64" s="110"/>
      <c r="F64" s="110"/>
      <c r="G64" s="397">
        <f ca="1">COUNTIFS(C6:C60,"&lt;&gt;",C6:C60,"&lt;&gt;n/a",C6:C60,"&lt;&gt;x",C6:C60,"&lt;&gt;1")</f>
        <v>0</v>
      </c>
      <c r="H64" s="398" t="str">
        <f ca="1">IFERROR(G64/G66,"")</f>
        <v/>
      </c>
      <c r="I64" s="110"/>
      <c r="J64" s="110"/>
      <c r="K64" s="110"/>
      <c r="L64" s="110"/>
      <c r="M64" s="110"/>
      <c r="N64" s="110"/>
    </row>
    <row r="65" spans="2:14" x14ac:dyDescent="0.2">
      <c r="B65" s="110" t="s">
        <v>403</v>
      </c>
      <c r="C65" s="110"/>
      <c r="D65" s="110"/>
      <c r="E65" s="110"/>
      <c r="F65" s="110"/>
      <c r="G65" s="397">
        <f ca="1">COUNTIF(C6:C60,"n/a")</f>
        <v>0</v>
      </c>
      <c r="H65" s="398" t="str">
        <f ca="1">IFERROR(G65/G66,"")</f>
        <v/>
      </c>
      <c r="I65" s="110"/>
      <c r="J65" s="110"/>
      <c r="K65" s="110"/>
      <c r="L65" s="110"/>
      <c r="M65" s="110"/>
      <c r="N65" s="110"/>
    </row>
    <row r="66" spans="2:14" x14ac:dyDescent="0.2">
      <c r="B66" s="110" t="s">
        <v>404</v>
      </c>
      <c r="C66" s="110"/>
      <c r="D66" s="110"/>
      <c r="E66" s="110"/>
      <c r="F66" s="110"/>
      <c r="G66" s="397">
        <f ca="1">SUM(G63:G65)</f>
        <v>0</v>
      </c>
      <c r="H66" s="399" t="str">
        <f ca="1">IF(OR(G66=0,G66=33),"","NOTE: Total should be equal to 33, please review actions")</f>
        <v/>
      </c>
      <c r="I66" s="110"/>
      <c r="J66" s="110"/>
      <c r="K66" s="110"/>
      <c r="L66" s="110"/>
      <c r="M66" s="110"/>
      <c r="N66" s="110"/>
    </row>
    <row r="67" spans="2:14" x14ac:dyDescent="0.2">
      <c r="B67" s="1"/>
      <c r="C67" s="1"/>
      <c r="D67" s="1"/>
      <c r="E67" s="1"/>
      <c r="F67" s="1"/>
      <c r="G67" s="1"/>
      <c r="H67" s="1"/>
      <c r="I67" s="1"/>
      <c r="J67" s="1"/>
      <c r="K67" s="1"/>
      <c r="L67" s="1"/>
      <c r="M67" s="1"/>
      <c r="N67" s="1"/>
    </row>
    <row r="68" spans="2:14" x14ac:dyDescent="0.2">
      <c r="B68" s="10" t="s">
        <v>386</v>
      </c>
      <c r="C68" s="1"/>
      <c r="D68" s="1"/>
      <c r="E68" s="1"/>
      <c r="F68" s="1" t="str">
        <f>F1</f>
        <v>Enter the name of your health service organisation here.</v>
      </c>
      <c r="G68" s="1"/>
      <c r="H68" s="1"/>
      <c r="I68" s="1"/>
      <c r="J68" s="1"/>
      <c r="K68" s="1"/>
      <c r="L68" s="1"/>
      <c r="M68" s="1"/>
      <c r="N68" s="1"/>
    </row>
    <row r="69" spans="2:14" x14ac:dyDescent="0.2">
      <c r="B69" s="403" t="s">
        <v>1372</v>
      </c>
      <c r="C69" s="1"/>
      <c r="D69" s="1"/>
      <c r="E69" s="1"/>
      <c r="F69" s="1"/>
      <c r="G69" s="1"/>
      <c r="H69" s="1"/>
      <c r="I69" s="1"/>
      <c r="J69" s="1"/>
      <c r="K69" s="1"/>
      <c r="L69" s="1"/>
      <c r="M69" s="1"/>
      <c r="N69" s="1"/>
    </row>
    <row r="70" spans="2:14" x14ac:dyDescent="0.2">
      <c r="B70" s="1"/>
      <c r="C70" s="1"/>
      <c r="D70" s="1"/>
      <c r="E70" s="1"/>
      <c r="F70" s="1"/>
      <c r="G70" s="1"/>
      <c r="H70" s="1"/>
      <c r="I70" s="1"/>
      <c r="J70" s="1"/>
      <c r="K70" s="1"/>
      <c r="L70" s="1"/>
      <c r="M70" s="1"/>
      <c r="N70" s="1"/>
    </row>
    <row r="71" spans="2:14" x14ac:dyDescent="0.2">
      <c r="B71" s="494" t="s">
        <v>387</v>
      </c>
      <c r="C71" s="498" t="s">
        <v>388</v>
      </c>
      <c r="D71" s="494" t="s">
        <v>381</v>
      </c>
      <c r="E71" s="494"/>
      <c r="F71" s="494"/>
      <c r="G71" s="494"/>
      <c r="H71" s="494"/>
      <c r="I71" s="494"/>
      <c r="J71" s="494"/>
      <c r="K71" s="494"/>
      <c r="L71" s="494"/>
      <c r="M71" s="494"/>
      <c r="N71" s="50" t="s">
        <v>380</v>
      </c>
    </row>
    <row r="72" spans="2:14" x14ac:dyDescent="0.2">
      <c r="B72" s="494"/>
      <c r="C72" s="498"/>
      <c r="D72" s="51">
        <v>0</v>
      </c>
      <c r="E72" s="51">
        <v>0.1</v>
      </c>
      <c r="F72" s="51">
        <v>0.2</v>
      </c>
      <c r="G72" s="51">
        <v>0.3</v>
      </c>
      <c r="H72" s="51">
        <v>0.4</v>
      </c>
      <c r="I72" s="51">
        <v>0.5</v>
      </c>
      <c r="J72" s="51">
        <v>0.6</v>
      </c>
      <c r="K72" s="51">
        <v>0.7</v>
      </c>
      <c r="L72" s="51">
        <v>0.8</v>
      </c>
      <c r="M72" s="51">
        <v>0.9</v>
      </c>
      <c r="N72" s="51">
        <v>1</v>
      </c>
    </row>
    <row r="73" spans="2:14" x14ac:dyDescent="0.2">
      <c r="B73" s="28" t="s">
        <v>95</v>
      </c>
      <c r="C73" s="18"/>
      <c r="D73" s="18"/>
      <c r="E73" s="18"/>
      <c r="F73" s="18"/>
      <c r="G73" s="18"/>
      <c r="H73" s="18"/>
      <c r="I73" s="18"/>
      <c r="J73" s="18"/>
      <c r="K73" s="18"/>
      <c r="L73" s="18"/>
      <c r="M73" s="18"/>
      <c r="N73" s="19"/>
    </row>
    <row r="74" spans="2:14" x14ac:dyDescent="0.2">
      <c r="B74" s="216" t="s">
        <v>96</v>
      </c>
      <c r="C74" s="48"/>
      <c r="D74" s="48"/>
      <c r="E74" s="48"/>
      <c r="F74" s="48"/>
      <c r="G74" s="48"/>
      <c r="H74" s="48"/>
      <c r="I74" s="48"/>
      <c r="J74" s="48"/>
      <c r="K74" s="48"/>
      <c r="L74" s="48"/>
      <c r="M74" s="48"/>
      <c r="N74" s="49"/>
    </row>
    <row r="75" spans="2:14" x14ac:dyDescent="0.2">
      <c r="B75" s="17" t="s">
        <v>97</v>
      </c>
      <c r="C75" s="18"/>
      <c r="D75" s="18"/>
      <c r="E75" s="18"/>
      <c r="F75" s="18"/>
      <c r="G75" s="18"/>
      <c r="H75" s="18"/>
      <c r="I75" s="18"/>
      <c r="J75" s="18"/>
      <c r="K75" s="18"/>
      <c r="L75" s="18"/>
      <c r="M75" s="18"/>
      <c r="N75" s="19"/>
    </row>
    <row r="76" spans="2:14" x14ac:dyDescent="0.2">
      <c r="B76" s="335">
        <v>2.0099999999999998</v>
      </c>
      <c r="C76" s="16" t="str">
        <f ca="1">IF('Reference sheet'!G60="","x",'Reference sheet'!G60)</f>
        <v>x</v>
      </c>
      <c r="D76" s="18" t="str">
        <f ca="1">IF(C76="x","",IF(C76="n/a",".",IF(AND(C76&gt;=0%,C76&lt;=59%),"..",IF(AND(C76&gt;=60%,C76&lt;=99%),"…",IF(C76=100%,"….","")))))</f>
        <v/>
      </c>
      <c r="E76" s="18" t="str">
        <f ca="1">IF(C76="x","",IF(C76="n/a",".",IF(AND(C76&gt;=10%,C76&lt;=59%),"..",IF(AND(C76&gt;=60%,C76&lt;=99%),"…",IF(C76=100%,"….","")))))</f>
        <v/>
      </c>
      <c r="F76" s="18" t="str">
        <f ca="1">IF(C76="x","",IF(C76="n/a",".",IF(AND(C76&gt;=20%,C76&lt;=59%),"..",IF(AND(C76&gt;=60%,C76&lt;=99%),"…",IF(C76=100%,"….","")))))</f>
        <v/>
      </c>
      <c r="G76" s="18" t="str">
        <f ca="1">IF(C76="x","",IF(C76="n/a",".",IF(AND(C76&gt;=30%,C76&lt;=59%),"..",IF(AND(C76&gt;=60%,C76&lt;=99%),"…",IF(C76=100%,"….","")))))</f>
        <v/>
      </c>
      <c r="H76" s="18" t="str">
        <f ca="1">IF(C76="x","",IF(C76="n/a",".",IF(AND(C76&gt;=40%,C76&lt;=59%),"..",IF(AND(C76&gt;=60%,C76&lt;=99%),"…",IF(C76=100%,"….","")))))</f>
        <v/>
      </c>
      <c r="I76" s="18" t="str">
        <f ca="1">IF(C76="x","",IF(C76="n/a",".",IF(AND(C76&gt;=50%,C76&lt;=59%),"..",IF(AND(C76&gt;=60%,C76&lt;=99%),"…",IF(C76=100%,"….","")))))</f>
        <v/>
      </c>
      <c r="J76" s="18" t="str">
        <f ca="1">IF(C76="x","",IF(C76="n/a",".",IF(AND(C76&gt;=60%,C76&lt;=99%),"…",IF(C76=100%,"….",""))))</f>
        <v/>
      </c>
      <c r="K76" s="18" t="str">
        <f ca="1">IF(C76="x","",IF(C76="n/a",".",IF(AND(C76&gt;=70%,C76&lt;=99%),"…",IF(C76=100%,"….",""))))</f>
        <v/>
      </c>
      <c r="L76" s="18" t="str">
        <f ca="1">IF(C76="x","",IF(C76="n/a",".",IF(AND(C76&gt;=80%,C76&lt;=99%),"…",IF(C76=100%,"….",""))))</f>
        <v/>
      </c>
      <c r="M76" s="18" t="str">
        <f ca="1">IF(C76="x","",IF(C76="n/a",".",IF(AND(C76&gt;=90%,C76&lt;=99%),"…",IF(C76=100%,"….",""))))</f>
        <v/>
      </c>
      <c r="N76" s="19" t="str">
        <f ca="1">IF(C76="x","",IF(C76="n/a",".",IF(C76=100%,"….","")))</f>
        <v/>
      </c>
    </row>
    <row r="77" spans="2:14" x14ac:dyDescent="0.2">
      <c r="B77" s="17" t="s">
        <v>100</v>
      </c>
      <c r="C77" s="16"/>
      <c r="D77" s="18"/>
      <c r="E77" s="18"/>
      <c r="F77" s="18"/>
      <c r="G77" s="18"/>
      <c r="H77" s="18"/>
      <c r="I77" s="18"/>
      <c r="J77" s="18"/>
      <c r="K77" s="18"/>
      <c r="L77" s="18"/>
      <c r="M77" s="18"/>
      <c r="N77" s="19"/>
    </row>
    <row r="78" spans="2:14" x14ac:dyDescent="0.2">
      <c r="B78" s="335">
        <v>2.02</v>
      </c>
      <c r="C78" s="16" t="str">
        <f ca="1">IF('Reference sheet'!G62="","x",'Reference sheet'!G62)</f>
        <v>x</v>
      </c>
      <c r="D78" s="18" t="str">
        <f ca="1">IF(C78="x","",IF(C78="n/a",".",IF(AND(C78&gt;=0%,C78&lt;=59%),"..",IF(AND(C78&gt;=60%,C78&lt;=99%),"…",IF(C78=100%,"….","")))))</f>
        <v/>
      </c>
      <c r="E78" s="18" t="str">
        <f ca="1">IF(C78="x","",IF(C78="n/a",".",IF(AND(C78&gt;=10%,C78&lt;=59%),"..",IF(AND(C78&gt;=60%,C78&lt;=99%),"…",IF(C78=100%,"….","")))))</f>
        <v/>
      </c>
      <c r="F78" s="18" t="str">
        <f ca="1">IF(C78="x","",IF(C78="n/a",".",IF(AND(C78&gt;=20%,C78&lt;=59%),"..",IF(AND(C78&gt;=60%,C78&lt;=99%),"…",IF(C78=100%,"….","")))))</f>
        <v/>
      </c>
      <c r="G78" s="18" t="str">
        <f ca="1">IF(C78="x","",IF(C78="n/a",".",IF(AND(C78&gt;=30%,C78&lt;=59%),"..",IF(AND(C78&gt;=60%,C78&lt;=99%),"…",IF(C78=100%,"….","")))))</f>
        <v/>
      </c>
      <c r="H78" s="18" t="str">
        <f ca="1">IF(C78="x","",IF(C78="n/a",".",IF(AND(C78&gt;=40%,C78&lt;=59%),"..",IF(AND(C78&gt;=60%,C78&lt;=99%),"…",IF(C78=100%,"….","")))))</f>
        <v/>
      </c>
      <c r="I78" s="18" t="str">
        <f ca="1">IF(C78="x","",IF(C78="n/a",".",IF(AND(C78&gt;=50%,C78&lt;=59%),"..",IF(AND(C78&gt;=60%,C78&lt;=99%),"…",IF(C78=100%,"….","")))))</f>
        <v/>
      </c>
      <c r="J78" s="18" t="str">
        <f ca="1">IF(C78="x","",IF(C78="n/a",".",IF(AND(C78&gt;=60%,C78&lt;=99%),"…",IF(C78=100%,"….",""))))</f>
        <v/>
      </c>
      <c r="K78" s="18" t="str">
        <f ca="1">IF(C78="x","",IF(C78="n/a",".",IF(AND(C78&gt;=70%,C78&lt;=99%),"…",IF(C78=100%,"….",""))))</f>
        <v/>
      </c>
      <c r="L78" s="18" t="str">
        <f ca="1">IF(C78="x","",IF(C78="n/a",".",IF(AND(C78&gt;=80%,C78&lt;=99%),"…",IF(C78=100%,"….",""))))</f>
        <v/>
      </c>
      <c r="M78" s="18" t="str">
        <f ca="1">IF(C78="x","",IF(C78="n/a",".",IF(AND(C78&gt;=90%,C78&lt;=99%),"…",IF(C78=100%,"….",""))))</f>
        <v/>
      </c>
      <c r="N78" s="19" t="str">
        <f ca="1">IF(C78="x","",IF(C78="n/a",".",IF(C78=100%,"….","")))</f>
        <v/>
      </c>
    </row>
    <row r="79" spans="2:14" x14ac:dyDescent="0.2">
      <c r="B79" s="216" t="s">
        <v>103</v>
      </c>
      <c r="C79" s="48"/>
      <c r="D79" s="48"/>
      <c r="E79" s="48"/>
      <c r="F79" s="48"/>
      <c r="G79" s="48"/>
      <c r="H79" s="48"/>
      <c r="I79" s="48"/>
      <c r="J79" s="48"/>
      <c r="K79" s="48"/>
      <c r="L79" s="48"/>
      <c r="M79" s="48"/>
      <c r="N79" s="49"/>
    </row>
    <row r="80" spans="2:14" x14ac:dyDescent="0.2">
      <c r="B80" s="17" t="s">
        <v>104</v>
      </c>
      <c r="C80" s="16"/>
      <c r="D80" s="18"/>
      <c r="E80" s="18"/>
      <c r="F80" s="18"/>
      <c r="G80" s="18"/>
      <c r="H80" s="18"/>
      <c r="I80" s="18"/>
      <c r="J80" s="18"/>
      <c r="K80" s="18"/>
      <c r="L80" s="18"/>
      <c r="M80" s="18"/>
      <c r="N80" s="19"/>
    </row>
    <row r="81" spans="2:14" x14ac:dyDescent="0.2">
      <c r="B81" s="335">
        <v>2.0299999999999998</v>
      </c>
      <c r="C81" s="16" t="str">
        <f ca="1">IF('Reference sheet'!G65="","x",'Reference sheet'!G65)</f>
        <v>x</v>
      </c>
      <c r="D81" s="31" t="str">
        <f t="shared" ref="D81:D86" ca="1" si="4">IF(C81="x","",IF(C81="n/a",".",IF(AND(C81&gt;=0%,C81&lt;=59%),"..",IF(AND(C81&gt;=60%,C81&lt;=99%),"…",IF(C81=100%,"….","")))))</f>
        <v/>
      </c>
      <c r="E81" s="31" t="str">
        <f t="shared" ref="E81:E83" ca="1" si="5">IF(C81="x","",IF(C81="n/a",".",IF(AND(C81&gt;=10%,C81&lt;=59%),"..",IF(AND(C81&gt;=60%,C81&lt;=99%),"…",IF(C81=100%,"….","")))))</f>
        <v/>
      </c>
      <c r="F81" s="31" t="str">
        <f t="shared" ref="F81:F83" ca="1" si="6">IF(C81="x","",IF(C81="n/a",".",IF(AND(C81&gt;=20%,C81&lt;=59%),"..",IF(AND(C81&gt;=60%,C81&lt;=99%),"…",IF(C81=100%,"….","")))))</f>
        <v/>
      </c>
      <c r="G81" s="31" t="str">
        <f t="shared" ref="G81:G83" ca="1" si="7">IF(C81="x","",IF(C81="n/a",".",IF(AND(C81&gt;=30%,C81&lt;=59%),"..",IF(AND(C81&gt;=60%,C81&lt;=99%),"…",IF(C81=100%,"….","")))))</f>
        <v/>
      </c>
      <c r="H81" s="31" t="str">
        <f t="shared" ref="H81:H83" ca="1" si="8">IF(C81="x","",IF(C81="n/a",".",IF(AND(C81&gt;=40%,C81&lt;=59%),"..",IF(AND(C81&gt;=60%,C81&lt;=99%),"…",IF(C81=100%,"….","")))))</f>
        <v/>
      </c>
      <c r="I81" s="31" t="str">
        <f t="shared" ref="I81:I83" ca="1" si="9">IF(C81="x","",IF(C81="n/a",".",IF(AND(C81&gt;=50%,C81&lt;=59%),"..",IF(AND(C81&gt;=60%,C81&lt;=99%),"…",IF(C81=100%,"….","")))))</f>
        <v/>
      </c>
      <c r="J81" s="31" t="str">
        <f t="shared" ref="J81:J83" ca="1" si="10">IF(C81="x","",IF(C81="n/a",".",IF(AND(C81&gt;=60%,C81&lt;=99%),"…",IF(C81=100%,"….",""))))</f>
        <v/>
      </c>
      <c r="K81" s="31" t="str">
        <f t="shared" ref="K81:K83" ca="1" si="11">IF(C81="x","",IF(C81="n/a",".",IF(AND(C81&gt;=70%,C81&lt;=99%),"…",IF(C81=100%,"….",""))))</f>
        <v/>
      </c>
      <c r="L81" s="31" t="str">
        <f t="shared" ref="L81:L83" ca="1" si="12">IF(C81="x","",IF(C81="n/a",".",IF(AND(C81&gt;=80%,C81&lt;=99%),"…",IF(C81=100%,"….",""))))</f>
        <v/>
      </c>
      <c r="M81" s="31" t="str">
        <f t="shared" ref="M81:M83" ca="1" si="13">IF(C81="x","",IF(C81="n/a",".",IF(AND(C81&gt;=90%,C81&lt;=99%),"…",IF(C81=100%,"….",""))))</f>
        <v/>
      </c>
      <c r="N81" s="32" t="str">
        <f t="shared" ref="N81:N83" ca="1" si="14">IF(C81="x","",IF(C81="n/a",".",IF(C81=100%,"….","")))</f>
        <v/>
      </c>
    </row>
    <row r="82" spans="2:14" x14ac:dyDescent="0.2">
      <c r="B82" s="335">
        <v>2.04</v>
      </c>
      <c r="C82" s="16" t="str">
        <f ca="1">IF('Reference sheet'!G66="","x",'Reference sheet'!G66)</f>
        <v>x</v>
      </c>
      <c r="D82" s="33" t="str">
        <f t="shared" ca="1" si="4"/>
        <v/>
      </c>
      <c r="E82" s="33" t="str">
        <f t="shared" ca="1" si="5"/>
        <v/>
      </c>
      <c r="F82" s="33" t="str">
        <f t="shared" ca="1" si="6"/>
        <v/>
      </c>
      <c r="G82" s="33" t="str">
        <f t="shared" ca="1" si="7"/>
        <v/>
      </c>
      <c r="H82" s="33" t="str">
        <f t="shared" ca="1" si="8"/>
        <v/>
      </c>
      <c r="I82" s="33" t="str">
        <f t="shared" ca="1" si="9"/>
        <v/>
      </c>
      <c r="J82" s="33" t="str">
        <f t="shared" ca="1" si="10"/>
        <v/>
      </c>
      <c r="K82" s="33" t="str">
        <f t="shared" ca="1" si="11"/>
        <v/>
      </c>
      <c r="L82" s="33" t="str">
        <f t="shared" ca="1" si="12"/>
        <v/>
      </c>
      <c r="M82" s="33" t="str">
        <f t="shared" ca="1" si="13"/>
        <v/>
      </c>
      <c r="N82" s="34" t="str">
        <f t="shared" ca="1" si="14"/>
        <v/>
      </c>
    </row>
    <row r="83" spans="2:14" x14ac:dyDescent="0.2">
      <c r="B83" s="335">
        <v>2.0499999999999998</v>
      </c>
      <c r="C83" s="16" t="str">
        <f ca="1">IF('Reference sheet'!G67="","x",'Reference sheet'!G67)</f>
        <v>x</v>
      </c>
      <c r="D83" s="37" t="str">
        <f t="shared" ca="1" si="4"/>
        <v/>
      </c>
      <c r="E83" s="37" t="str">
        <f t="shared" ca="1" si="5"/>
        <v/>
      </c>
      <c r="F83" s="37" t="str">
        <f t="shared" ca="1" si="6"/>
        <v/>
      </c>
      <c r="G83" s="37" t="str">
        <f t="shared" ca="1" si="7"/>
        <v/>
      </c>
      <c r="H83" s="37" t="str">
        <f t="shared" ca="1" si="8"/>
        <v/>
      </c>
      <c r="I83" s="37" t="str">
        <f t="shared" ca="1" si="9"/>
        <v/>
      </c>
      <c r="J83" s="37" t="str">
        <f t="shared" ca="1" si="10"/>
        <v/>
      </c>
      <c r="K83" s="37" t="str">
        <f t="shared" ca="1" si="11"/>
        <v/>
      </c>
      <c r="L83" s="37" t="str">
        <f t="shared" ca="1" si="12"/>
        <v/>
      </c>
      <c r="M83" s="37" t="str">
        <f t="shared" ca="1" si="13"/>
        <v/>
      </c>
      <c r="N83" s="38" t="str">
        <f t="shared" ca="1" si="14"/>
        <v/>
      </c>
    </row>
    <row r="84" spans="2:14" x14ac:dyDescent="0.2">
      <c r="B84" s="17" t="s">
        <v>111</v>
      </c>
      <c r="C84" s="16"/>
      <c r="D84" s="18"/>
      <c r="E84" s="18"/>
      <c r="F84" s="18"/>
      <c r="G84" s="18"/>
      <c r="H84" s="18"/>
      <c r="I84" s="18"/>
      <c r="J84" s="18"/>
      <c r="K84" s="18"/>
      <c r="L84" s="18"/>
      <c r="M84" s="18"/>
      <c r="N84" s="19"/>
    </row>
    <row r="85" spans="2:14" x14ac:dyDescent="0.2">
      <c r="B85" s="335">
        <v>2.06</v>
      </c>
      <c r="C85" s="16" t="str">
        <f ca="1">IF('Reference sheet'!G69="","x",'Reference sheet'!G69)</f>
        <v>x</v>
      </c>
      <c r="D85" s="31" t="str">
        <f t="shared" ca="1" si="4"/>
        <v/>
      </c>
      <c r="E85" s="31" t="str">
        <f t="shared" ref="E85:E86" ca="1" si="15">IF(C85="x","",IF(C85="n/a",".",IF(AND(C85&gt;=10%,C85&lt;=59%),"..",IF(AND(C85&gt;=60%,C85&lt;=99%),"…",IF(C85=100%,"….","")))))</f>
        <v/>
      </c>
      <c r="F85" s="31" t="str">
        <f t="shared" ref="F85:F86" ca="1" si="16">IF(C85="x","",IF(C85="n/a",".",IF(AND(C85&gt;=20%,C85&lt;=59%),"..",IF(AND(C85&gt;=60%,C85&lt;=99%),"…",IF(C85=100%,"….","")))))</f>
        <v/>
      </c>
      <c r="G85" s="31" t="str">
        <f t="shared" ref="G85:G86" ca="1" si="17">IF(C85="x","",IF(C85="n/a",".",IF(AND(C85&gt;=30%,C85&lt;=59%),"..",IF(AND(C85&gt;=60%,C85&lt;=99%),"…",IF(C85=100%,"….","")))))</f>
        <v/>
      </c>
      <c r="H85" s="31" t="str">
        <f t="shared" ref="H85:H86" ca="1" si="18">IF(C85="x","",IF(C85="n/a",".",IF(AND(C85&gt;=40%,C85&lt;=59%),"..",IF(AND(C85&gt;=60%,C85&lt;=99%),"…",IF(C85=100%,"….","")))))</f>
        <v/>
      </c>
      <c r="I85" s="31" t="str">
        <f t="shared" ref="I85:I86" ca="1" si="19">IF(C85="x","",IF(C85="n/a",".",IF(AND(C85&gt;=50%,C85&lt;=59%),"..",IF(AND(C85&gt;=60%,C85&lt;=99%),"…",IF(C85=100%,"….","")))))</f>
        <v/>
      </c>
      <c r="J85" s="31" t="str">
        <f t="shared" ref="J85:J86" ca="1" si="20">IF(C85="x","",IF(C85="n/a",".",IF(AND(C85&gt;=60%,C85&lt;=99%),"…",IF(C85=100%,"….",""))))</f>
        <v/>
      </c>
      <c r="K85" s="31" t="str">
        <f t="shared" ref="K85:K86" ca="1" si="21">IF(C85="x","",IF(C85="n/a",".",IF(AND(C85&gt;=70%,C85&lt;=99%),"…",IF(C85=100%,"….",""))))</f>
        <v/>
      </c>
      <c r="L85" s="31" t="str">
        <f t="shared" ref="L85:L86" ca="1" si="22">IF(C85="x","",IF(C85="n/a",".",IF(AND(C85&gt;=80%,C85&lt;=99%),"…",IF(C85=100%,"….",""))))</f>
        <v/>
      </c>
      <c r="M85" s="31" t="str">
        <f t="shared" ref="M85:M86" ca="1" si="23">IF(C85="x","",IF(C85="n/a",".",IF(AND(C85&gt;=90%,C85&lt;=99%),"…",IF(C85=100%,"….",""))))</f>
        <v/>
      </c>
      <c r="N85" s="32" t="str">
        <f t="shared" ref="N85:N86" ca="1" si="24">IF(C85="x","",IF(C85="n/a",".",IF(C85=100%,"….","")))</f>
        <v/>
      </c>
    </row>
    <row r="86" spans="2:14" x14ac:dyDescent="0.2">
      <c r="B86" s="335">
        <v>2.0699999999999998</v>
      </c>
      <c r="C86" s="16" t="str">
        <f ca="1">IF('Reference sheet'!G70="","x",'Reference sheet'!G70)</f>
        <v>x</v>
      </c>
      <c r="D86" s="35" t="str">
        <f t="shared" ca="1" si="4"/>
        <v/>
      </c>
      <c r="E86" s="35" t="str">
        <f t="shared" ca="1" si="15"/>
        <v/>
      </c>
      <c r="F86" s="35" t="str">
        <f t="shared" ca="1" si="16"/>
        <v/>
      </c>
      <c r="G86" s="35" t="str">
        <f t="shared" ca="1" si="17"/>
        <v/>
      </c>
      <c r="H86" s="35" t="str">
        <f t="shared" ca="1" si="18"/>
        <v/>
      </c>
      <c r="I86" s="35" t="str">
        <f t="shared" ca="1" si="19"/>
        <v/>
      </c>
      <c r="J86" s="35" t="str">
        <f t="shared" ca="1" si="20"/>
        <v/>
      </c>
      <c r="K86" s="35" t="str">
        <f t="shared" ca="1" si="21"/>
        <v/>
      </c>
      <c r="L86" s="35" t="str">
        <f t="shared" ca="1" si="22"/>
        <v/>
      </c>
      <c r="M86" s="35" t="str">
        <f t="shared" ca="1" si="23"/>
        <v/>
      </c>
      <c r="N86" s="36" t="str">
        <f t="shared" ca="1" si="24"/>
        <v/>
      </c>
    </row>
    <row r="87" spans="2:14" x14ac:dyDescent="0.2">
      <c r="B87" s="216" t="s">
        <v>116</v>
      </c>
      <c r="C87" s="48"/>
      <c r="D87" s="48"/>
      <c r="E87" s="48"/>
      <c r="F87" s="48"/>
      <c r="G87" s="48"/>
      <c r="H87" s="48"/>
      <c r="I87" s="48"/>
      <c r="J87" s="48"/>
      <c r="K87" s="48"/>
      <c r="L87" s="48"/>
      <c r="M87" s="48"/>
      <c r="N87" s="49"/>
    </row>
    <row r="88" spans="2:14" x14ac:dyDescent="0.2">
      <c r="B88" s="17" t="s">
        <v>117</v>
      </c>
      <c r="C88" s="16"/>
      <c r="D88" s="18"/>
      <c r="E88" s="18"/>
      <c r="F88" s="18"/>
      <c r="G88" s="18"/>
      <c r="H88" s="18"/>
      <c r="I88" s="18"/>
      <c r="J88" s="18"/>
      <c r="K88" s="18"/>
      <c r="L88" s="18"/>
      <c r="M88" s="18"/>
      <c r="N88" s="19"/>
    </row>
    <row r="89" spans="2:14" x14ac:dyDescent="0.2">
      <c r="B89" s="335">
        <v>2.08</v>
      </c>
      <c r="C89" s="16" t="str">
        <f ca="1">IF('Reference sheet'!G73="","x",'Reference sheet'!G73)</f>
        <v>x</v>
      </c>
      <c r="D89" s="31" t="str">
        <f t="shared" ref="D89:D91" ca="1" si="25">IF(C89="x","",IF(C89="n/a",".",IF(AND(C89&gt;=0%,C89&lt;=59%),"..",IF(AND(C89&gt;=60%,C89&lt;=99%),"…",IF(C89=100%,"….","")))))</f>
        <v/>
      </c>
      <c r="E89" s="31" t="str">
        <f t="shared" ref="E89:E91" ca="1" si="26">IF(C89="x","",IF(C89="n/a",".",IF(AND(C89&gt;=10%,C89&lt;=59%),"..",IF(AND(C89&gt;=60%,C89&lt;=99%),"…",IF(C89=100%,"….","")))))</f>
        <v/>
      </c>
      <c r="F89" s="31" t="str">
        <f t="shared" ref="F89:F91" ca="1" si="27">IF(C89="x","",IF(C89="n/a",".",IF(AND(C89&gt;=20%,C89&lt;=59%),"..",IF(AND(C89&gt;=60%,C89&lt;=99%),"…",IF(C89=100%,"….","")))))</f>
        <v/>
      </c>
      <c r="G89" s="31" t="str">
        <f t="shared" ref="G89:G91" ca="1" si="28">IF(C89="x","",IF(C89="n/a",".",IF(AND(C89&gt;=30%,C89&lt;=59%),"..",IF(AND(C89&gt;=60%,C89&lt;=99%),"…",IF(C89=100%,"….","")))))</f>
        <v/>
      </c>
      <c r="H89" s="31" t="str">
        <f t="shared" ref="H89:H91" ca="1" si="29">IF(C89="x","",IF(C89="n/a",".",IF(AND(C89&gt;=40%,C89&lt;=59%),"..",IF(AND(C89&gt;=60%,C89&lt;=99%),"…",IF(C89=100%,"….","")))))</f>
        <v/>
      </c>
      <c r="I89" s="31" t="str">
        <f t="shared" ref="I89:I91" ca="1" si="30">IF(C89="x","",IF(C89="n/a",".",IF(AND(C89&gt;=50%,C89&lt;=59%),"..",IF(AND(C89&gt;=60%,C89&lt;=99%),"…",IF(C89=100%,"….","")))))</f>
        <v/>
      </c>
      <c r="J89" s="31" t="str">
        <f t="shared" ref="J89:J91" ca="1" si="31">IF(C89="x","",IF(C89="n/a",".",IF(AND(C89&gt;=60%,C89&lt;=99%),"…",IF(C89=100%,"….",""))))</f>
        <v/>
      </c>
      <c r="K89" s="31" t="str">
        <f t="shared" ref="K89:K91" ca="1" si="32">IF(C89="x","",IF(C89="n/a",".",IF(AND(C89&gt;=70%,C89&lt;=99%),"…",IF(C89=100%,"….",""))))</f>
        <v/>
      </c>
      <c r="L89" s="31" t="str">
        <f t="shared" ref="L89:L91" ca="1" si="33">IF(C89="x","",IF(C89="n/a",".",IF(AND(C89&gt;=80%,C89&lt;=99%),"…",IF(C89=100%,"….",""))))</f>
        <v/>
      </c>
      <c r="M89" s="31" t="str">
        <f t="shared" ref="M89:M91" ca="1" si="34">IF(C89="x","",IF(C89="n/a",".",IF(AND(C89&gt;=90%,C89&lt;=99%),"…",IF(C89=100%,"….",""))))</f>
        <v/>
      </c>
      <c r="N89" s="32" t="str">
        <f t="shared" ref="N89:N91" ca="1" si="35">IF(C89="x","",IF(C89="n/a",".",IF(C89=100%,"….","")))</f>
        <v/>
      </c>
    </row>
    <row r="90" spans="2:14" x14ac:dyDescent="0.2">
      <c r="B90" s="335">
        <v>2.09</v>
      </c>
      <c r="C90" s="16" t="str">
        <f ca="1">IF('Reference sheet'!G74="","x",'Reference sheet'!G74)</f>
        <v>x</v>
      </c>
      <c r="D90" s="33" t="str">
        <f t="shared" ca="1" si="25"/>
        <v/>
      </c>
      <c r="E90" s="33" t="str">
        <f t="shared" ca="1" si="26"/>
        <v/>
      </c>
      <c r="F90" s="33" t="str">
        <f t="shared" ca="1" si="27"/>
        <v/>
      </c>
      <c r="G90" s="33" t="str">
        <f t="shared" ca="1" si="28"/>
        <v/>
      </c>
      <c r="H90" s="33" t="str">
        <f t="shared" ca="1" si="29"/>
        <v/>
      </c>
      <c r="I90" s="33" t="str">
        <f t="shared" ca="1" si="30"/>
        <v/>
      </c>
      <c r="J90" s="33" t="str">
        <f t="shared" ca="1" si="31"/>
        <v/>
      </c>
      <c r="K90" s="33" t="str">
        <f t="shared" ca="1" si="32"/>
        <v/>
      </c>
      <c r="L90" s="33" t="str">
        <f t="shared" ca="1" si="33"/>
        <v/>
      </c>
      <c r="M90" s="33" t="str">
        <f t="shared" ca="1" si="34"/>
        <v/>
      </c>
      <c r="N90" s="34" t="str">
        <f t="shared" ca="1" si="35"/>
        <v/>
      </c>
    </row>
    <row r="91" spans="2:14" x14ac:dyDescent="0.2">
      <c r="B91" s="336">
        <v>2.1</v>
      </c>
      <c r="C91" s="16" t="str">
        <f ca="1">IF('Reference sheet'!G75="","x",'Reference sheet'!G75)</f>
        <v>x</v>
      </c>
      <c r="D91" s="35" t="str">
        <f t="shared" ca="1" si="25"/>
        <v/>
      </c>
      <c r="E91" s="35" t="str">
        <f t="shared" ca="1" si="26"/>
        <v/>
      </c>
      <c r="F91" s="35" t="str">
        <f t="shared" ca="1" si="27"/>
        <v/>
      </c>
      <c r="G91" s="35" t="str">
        <f t="shared" ca="1" si="28"/>
        <v/>
      </c>
      <c r="H91" s="35" t="str">
        <f t="shared" ca="1" si="29"/>
        <v/>
      </c>
      <c r="I91" s="35" t="str">
        <f t="shared" ca="1" si="30"/>
        <v/>
      </c>
      <c r="J91" s="35" t="str">
        <f t="shared" ca="1" si="31"/>
        <v/>
      </c>
      <c r="K91" s="35" t="str">
        <f t="shared" ca="1" si="32"/>
        <v/>
      </c>
      <c r="L91" s="35" t="str">
        <f t="shared" ca="1" si="33"/>
        <v/>
      </c>
      <c r="M91" s="35" t="str">
        <f t="shared" ca="1" si="34"/>
        <v/>
      </c>
      <c r="N91" s="36" t="str">
        <f t="shared" ca="1" si="35"/>
        <v/>
      </c>
    </row>
    <row r="92" spans="2:14" x14ac:dyDescent="0.2">
      <c r="B92" s="216" t="s">
        <v>124</v>
      </c>
      <c r="C92" s="48"/>
      <c r="D92" s="48"/>
      <c r="E92" s="48"/>
      <c r="F92" s="48"/>
      <c r="G92" s="48"/>
      <c r="H92" s="48"/>
      <c r="I92" s="48"/>
      <c r="J92" s="48"/>
      <c r="K92" s="48"/>
      <c r="L92" s="48"/>
      <c r="M92" s="48"/>
      <c r="N92" s="49"/>
    </row>
    <row r="93" spans="2:14" x14ac:dyDescent="0.2">
      <c r="B93" s="17" t="s">
        <v>125</v>
      </c>
      <c r="C93" s="16"/>
      <c r="D93" s="18"/>
      <c r="E93" s="18"/>
      <c r="F93" s="18"/>
      <c r="G93" s="18"/>
      <c r="H93" s="18"/>
      <c r="I93" s="18"/>
      <c r="J93" s="18"/>
      <c r="K93" s="18"/>
      <c r="L93" s="18"/>
      <c r="M93" s="18"/>
      <c r="N93" s="19"/>
    </row>
    <row r="94" spans="2:14" x14ac:dyDescent="0.2">
      <c r="B94" s="335">
        <v>2.11</v>
      </c>
      <c r="C94" s="16" t="str">
        <f ca="1">IF('Reference sheet'!G78="","x",'Reference sheet'!G78)</f>
        <v>x</v>
      </c>
      <c r="D94" s="31" t="str">
        <f t="shared" ref="D94:D97" ca="1" si="36">IF(C94="x","",IF(C94="n/a",".",IF(AND(C94&gt;=0%,C94&lt;=59%),"..",IF(AND(C94&gt;=60%,C94&lt;=99%),"…",IF(C94=100%,"….","")))))</f>
        <v/>
      </c>
      <c r="E94" s="31" t="str">
        <f t="shared" ref="E94:E97" ca="1" si="37">IF(C94="x","",IF(C94="n/a",".",IF(AND(C94&gt;=10%,C94&lt;=59%),"..",IF(AND(C94&gt;=60%,C94&lt;=99%),"…",IF(C94=100%,"….","")))))</f>
        <v/>
      </c>
      <c r="F94" s="31" t="str">
        <f t="shared" ref="F94:F97" ca="1" si="38">IF(C94="x","",IF(C94="n/a",".",IF(AND(C94&gt;=20%,C94&lt;=59%),"..",IF(AND(C94&gt;=60%,C94&lt;=99%),"…",IF(C94=100%,"….","")))))</f>
        <v/>
      </c>
      <c r="G94" s="31" t="str">
        <f t="shared" ref="G94:G97" ca="1" si="39">IF(C94="x","",IF(C94="n/a",".",IF(AND(C94&gt;=30%,C94&lt;=59%),"..",IF(AND(C94&gt;=60%,C94&lt;=99%),"…",IF(C94=100%,"….","")))))</f>
        <v/>
      </c>
      <c r="H94" s="31" t="str">
        <f t="shared" ref="H94:H97" ca="1" si="40">IF(C94="x","",IF(C94="n/a",".",IF(AND(C94&gt;=40%,C94&lt;=59%),"..",IF(AND(C94&gt;=60%,C94&lt;=99%),"…",IF(C94=100%,"….","")))))</f>
        <v/>
      </c>
      <c r="I94" s="31" t="str">
        <f t="shared" ref="I94:I97" ca="1" si="41">IF(C94="x","",IF(C94="n/a",".",IF(AND(C94&gt;=50%,C94&lt;=59%),"..",IF(AND(C94&gt;=60%,C94&lt;=99%),"…",IF(C94=100%,"….","")))))</f>
        <v/>
      </c>
      <c r="J94" s="31" t="str">
        <f t="shared" ref="J94:J97" ca="1" si="42">IF(C94="x","",IF(C94="n/a",".",IF(AND(C94&gt;=60%,C94&lt;=99%),"…",IF(C94=100%,"….",""))))</f>
        <v/>
      </c>
      <c r="K94" s="31" t="str">
        <f t="shared" ref="K94:K97" ca="1" si="43">IF(C94="x","",IF(C94="n/a",".",IF(AND(C94&gt;=70%,C94&lt;=99%),"…",IF(C94=100%,"….",""))))</f>
        <v/>
      </c>
      <c r="L94" s="31" t="str">
        <f t="shared" ref="L94:L97" ca="1" si="44">IF(C94="x","",IF(C94="n/a",".",IF(AND(C94&gt;=80%,C94&lt;=99%),"…",IF(C94=100%,"….",""))))</f>
        <v/>
      </c>
      <c r="M94" s="31" t="str">
        <f t="shared" ref="M94:M97" ca="1" si="45">IF(C94="x","",IF(C94="n/a",".",IF(AND(C94&gt;=90%,C94&lt;=99%),"…",IF(C94=100%,"….",""))))</f>
        <v/>
      </c>
      <c r="N94" s="32" t="str">
        <f t="shared" ref="N94:N97" ca="1" si="46">IF(C94="x","",IF(C94="n/a",".",IF(C94=100%,"….","")))</f>
        <v/>
      </c>
    </row>
    <row r="95" spans="2:14" x14ac:dyDescent="0.2">
      <c r="B95" s="335">
        <v>2.12</v>
      </c>
      <c r="C95" s="16" t="str">
        <f ca="1">IF('Reference sheet'!G79="","x",'Reference sheet'!G79)</f>
        <v>x</v>
      </c>
      <c r="D95" s="33" t="str">
        <f t="shared" ca="1" si="36"/>
        <v/>
      </c>
      <c r="E95" s="33" t="str">
        <f t="shared" ca="1" si="37"/>
        <v/>
      </c>
      <c r="F95" s="33" t="str">
        <f t="shared" ca="1" si="38"/>
        <v/>
      </c>
      <c r="G95" s="33" t="str">
        <f t="shared" ca="1" si="39"/>
        <v/>
      </c>
      <c r="H95" s="33" t="str">
        <f t="shared" ca="1" si="40"/>
        <v/>
      </c>
      <c r="I95" s="33" t="str">
        <f t="shared" ca="1" si="41"/>
        <v/>
      </c>
      <c r="J95" s="33" t="str">
        <f t="shared" ca="1" si="42"/>
        <v/>
      </c>
      <c r="K95" s="33" t="str">
        <f t="shared" ca="1" si="43"/>
        <v/>
      </c>
      <c r="L95" s="33" t="str">
        <f t="shared" ca="1" si="44"/>
        <v/>
      </c>
      <c r="M95" s="33" t="str">
        <f t="shared" ca="1" si="45"/>
        <v/>
      </c>
      <c r="N95" s="34" t="str">
        <f t="shared" ca="1" si="46"/>
        <v/>
      </c>
    </row>
    <row r="96" spans="2:14" x14ac:dyDescent="0.2">
      <c r="B96" s="335">
        <v>2.13</v>
      </c>
      <c r="C96" s="16" t="str">
        <f ca="1">IF('Reference sheet'!G80="","x",'Reference sheet'!G80)</f>
        <v>x</v>
      </c>
      <c r="D96" s="33" t="str">
        <f t="shared" ca="1" si="36"/>
        <v/>
      </c>
      <c r="E96" s="33" t="str">
        <f t="shared" ca="1" si="37"/>
        <v/>
      </c>
      <c r="F96" s="33" t="str">
        <f t="shared" ca="1" si="38"/>
        <v/>
      </c>
      <c r="G96" s="33" t="str">
        <f t="shared" ca="1" si="39"/>
        <v/>
      </c>
      <c r="H96" s="33" t="str">
        <f t="shared" ca="1" si="40"/>
        <v/>
      </c>
      <c r="I96" s="33" t="str">
        <f t="shared" ca="1" si="41"/>
        <v/>
      </c>
      <c r="J96" s="33" t="str">
        <f t="shared" ca="1" si="42"/>
        <v/>
      </c>
      <c r="K96" s="33" t="str">
        <f t="shared" ca="1" si="43"/>
        <v/>
      </c>
      <c r="L96" s="33" t="str">
        <f t="shared" ca="1" si="44"/>
        <v/>
      </c>
      <c r="M96" s="33" t="str">
        <f t="shared" ca="1" si="45"/>
        <v/>
      </c>
      <c r="N96" s="34" t="str">
        <f t="shared" ca="1" si="46"/>
        <v/>
      </c>
    </row>
    <row r="97" spans="2:14" x14ac:dyDescent="0.2">
      <c r="B97" s="337">
        <v>2.14</v>
      </c>
      <c r="C97" s="20" t="str">
        <f ca="1">IF('Reference sheet'!G81="","x",'Reference sheet'!G81)</f>
        <v>x</v>
      </c>
      <c r="D97" s="35" t="str">
        <f t="shared" ca="1" si="36"/>
        <v/>
      </c>
      <c r="E97" s="35" t="str">
        <f t="shared" ca="1" si="37"/>
        <v/>
      </c>
      <c r="F97" s="35" t="str">
        <f t="shared" ca="1" si="38"/>
        <v/>
      </c>
      <c r="G97" s="35" t="str">
        <f t="shared" ca="1" si="39"/>
        <v/>
      </c>
      <c r="H97" s="35" t="str">
        <f t="shared" ca="1" si="40"/>
        <v/>
      </c>
      <c r="I97" s="35" t="str">
        <f t="shared" ca="1" si="41"/>
        <v/>
      </c>
      <c r="J97" s="35" t="str">
        <f t="shared" ca="1" si="42"/>
        <v/>
      </c>
      <c r="K97" s="35" t="str">
        <f t="shared" ca="1" si="43"/>
        <v/>
      </c>
      <c r="L97" s="35" t="str">
        <f t="shared" ca="1" si="44"/>
        <v/>
      </c>
      <c r="M97" s="35" t="str">
        <f t="shared" ca="1" si="45"/>
        <v/>
      </c>
      <c r="N97" s="36" t="str">
        <f t="shared" ca="1" si="46"/>
        <v/>
      </c>
    </row>
    <row r="98" spans="2:14" x14ac:dyDescent="0.2">
      <c r="B98" s="1"/>
      <c r="C98" s="1"/>
      <c r="D98" s="1"/>
      <c r="E98" s="1"/>
      <c r="F98" s="1"/>
      <c r="G98" s="1"/>
      <c r="H98" s="1"/>
      <c r="I98" s="1"/>
      <c r="J98" s="1"/>
      <c r="K98" s="1"/>
      <c r="L98" s="1"/>
      <c r="M98" s="1"/>
      <c r="N98" s="1"/>
    </row>
    <row r="99" spans="2:14" x14ac:dyDescent="0.2">
      <c r="B99" s="47" t="s">
        <v>95</v>
      </c>
      <c r="C99" s="45"/>
      <c r="D99" s="45"/>
      <c r="E99" s="45"/>
      <c r="F99" s="45"/>
      <c r="G99" s="45"/>
      <c r="H99" s="45"/>
      <c r="I99" s="45"/>
      <c r="J99" s="45"/>
      <c r="K99" s="45"/>
      <c r="L99" s="45"/>
      <c r="M99" s="45"/>
      <c r="N99" s="45"/>
    </row>
    <row r="100" spans="2:14" x14ac:dyDescent="0.2">
      <c r="B100" s="45" t="s">
        <v>401</v>
      </c>
      <c r="C100" s="45"/>
      <c r="D100" s="45"/>
      <c r="E100" s="45"/>
      <c r="F100" s="45"/>
      <c r="G100" s="400">
        <f ca="1">COUNTIF(C74:C97,1)</f>
        <v>0</v>
      </c>
      <c r="H100" s="401" t="str">
        <f ca="1">IFERROR(G100/G103,"")</f>
        <v/>
      </c>
      <c r="I100" s="45"/>
      <c r="J100" s="45"/>
      <c r="K100" s="45"/>
      <c r="L100" s="45"/>
      <c r="M100" s="45"/>
      <c r="N100" s="45"/>
    </row>
    <row r="101" spans="2:14" x14ac:dyDescent="0.2">
      <c r="B101" s="45" t="s">
        <v>402</v>
      </c>
      <c r="C101" s="45"/>
      <c r="D101" s="45"/>
      <c r="E101" s="45"/>
      <c r="F101" s="45"/>
      <c r="G101" s="400">
        <f ca="1">COUNTIFS(C74:C97,"&lt;&gt;",C74:C97,"&lt;&gt;n/a",C74:C97,"&lt;&gt;x",C74:C97,"&lt;&gt;1")</f>
        <v>0</v>
      </c>
      <c r="H101" s="401" t="str">
        <f ca="1">IFERROR(G101/G103,"")</f>
        <v/>
      </c>
      <c r="I101" s="45"/>
      <c r="J101" s="45"/>
      <c r="K101" s="45"/>
      <c r="L101" s="45"/>
      <c r="M101" s="45"/>
      <c r="N101" s="45"/>
    </row>
    <row r="102" spans="2:14" hidden="1" x14ac:dyDescent="0.2">
      <c r="B102" s="45" t="s">
        <v>403</v>
      </c>
      <c r="C102" s="45"/>
      <c r="D102" s="45"/>
      <c r="E102" s="45"/>
      <c r="F102" s="45"/>
      <c r="G102" s="400">
        <f ca="1">COUNTIF(C74:C97,"n/a")</f>
        <v>0</v>
      </c>
      <c r="H102" s="401" t="str">
        <f ca="1">IFERROR(G102/G103,"")</f>
        <v/>
      </c>
      <c r="I102" s="45"/>
      <c r="J102" s="45"/>
      <c r="K102" s="45"/>
      <c r="L102" s="45"/>
      <c r="M102" s="45"/>
      <c r="N102" s="45"/>
    </row>
    <row r="103" spans="2:14" x14ac:dyDescent="0.2">
      <c r="B103" s="45" t="s">
        <v>404</v>
      </c>
      <c r="C103" s="45"/>
      <c r="D103" s="45"/>
      <c r="E103" s="45"/>
      <c r="F103" s="45"/>
      <c r="G103" s="400">
        <f ca="1">SUM(G100:G102)</f>
        <v>0</v>
      </c>
      <c r="H103" s="402" t="str">
        <f ca="1">IF(OR(G103=0,G103=14),"","NOTE: Total should be equal to 14, please review actions")</f>
        <v/>
      </c>
      <c r="I103" s="45"/>
      <c r="J103" s="45"/>
      <c r="K103" s="45"/>
      <c r="L103" s="45"/>
      <c r="M103" s="45"/>
      <c r="N103" s="45"/>
    </row>
    <row r="104" spans="2:14" x14ac:dyDescent="0.2">
      <c r="B104" s="1"/>
      <c r="C104" s="1"/>
      <c r="D104" s="1"/>
      <c r="E104" s="1"/>
      <c r="F104" s="1"/>
      <c r="G104" s="1"/>
      <c r="H104" s="1"/>
      <c r="I104" s="1"/>
      <c r="J104" s="1"/>
      <c r="K104" s="1"/>
      <c r="L104" s="1"/>
      <c r="M104" s="1"/>
      <c r="N104" s="1"/>
    </row>
    <row r="105" spans="2:14" x14ac:dyDescent="0.2">
      <c r="B105" s="10" t="s">
        <v>386</v>
      </c>
      <c r="C105" s="1"/>
      <c r="D105" s="1"/>
      <c r="E105" s="1"/>
      <c r="F105" s="1" t="str">
        <f>F1</f>
        <v>Enter the name of your health service organisation here.</v>
      </c>
      <c r="G105" s="1"/>
      <c r="H105" s="1"/>
      <c r="I105" s="1"/>
      <c r="J105" s="1"/>
      <c r="K105" s="1"/>
      <c r="L105" s="1"/>
      <c r="M105" s="1"/>
      <c r="N105" s="1"/>
    </row>
    <row r="106" spans="2:14" x14ac:dyDescent="0.2">
      <c r="B106" s="403" t="s">
        <v>1372</v>
      </c>
      <c r="C106" s="1"/>
      <c r="D106" s="1"/>
      <c r="E106" s="1"/>
      <c r="F106" s="1"/>
      <c r="G106" s="1"/>
      <c r="H106" s="1"/>
      <c r="I106" s="1"/>
      <c r="J106" s="1"/>
      <c r="K106" s="1"/>
      <c r="L106" s="1"/>
      <c r="M106" s="1"/>
      <c r="N106" s="1"/>
    </row>
    <row r="107" spans="2:14" x14ac:dyDescent="0.2">
      <c r="B107" s="1"/>
      <c r="C107" s="1"/>
      <c r="D107" s="1"/>
      <c r="E107" s="1"/>
      <c r="F107" s="1"/>
      <c r="G107" s="1"/>
      <c r="H107" s="1"/>
      <c r="I107" s="1"/>
      <c r="J107" s="1"/>
      <c r="K107" s="1"/>
      <c r="L107" s="1"/>
      <c r="M107" s="1"/>
      <c r="N107" s="1"/>
    </row>
    <row r="108" spans="2:14" x14ac:dyDescent="0.2">
      <c r="B108" s="481" t="s">
        <v>387</v>
      </c>
      <c r="C108" s="481" t="s">
        <v>388</v>
      </c>
      <c r="D108" s="483" t="s">
        <v>381</v>
      </c>
      <c r="E108" s="483"/>
      <c r="F108" s="483"/>
      <c r="G108" s="483"/>
      <c r="H108" s="483"/>
      <c r="I108" s="483"/>
      <c r="J108" s="483"/>
      <c r="K108" s="483"/>
      <c r="L108" s="483"/>
      <c r="M108" s="483"/>
      <c r="N108" s="100" t="s">
        <v>380</v>
      </c>
    </row>
    <row r="109" spans="2:14" x14ac:dyDescent="0.2">
      <c r="B109" s="482"/>
      <c r="C109" s="482"/>
      <c r="D109" s="104">
        <v>0</v>
      </c>
      <c r="E109" s="104">
        <v>0.1</v>
      </c>
      <c r="F109" s="104">
        <v>0.2</v>
      </c>
      <c r="G109" s="104">
        <v>0.3</v>
      </c>
      <c r="H109" s="104">
        <v>0.4</v>
      </c>
      <c r="I109" s="104">
        <v>0.5</v>
      </c>
      <c r="J109" s="104">
        <v>0.6</v>
      </c>
      <c r="K109" s="104">
        <v>0.7</v>
      </c>
      <c r="L109" s="104">
        <v>0.8</v>
      </c>
      <c r="M109" s="104">
        <v>0.9</v>
      </c>
      <c r="N109" s="104">
        <v>1</v>
      </c>
    </row>
    <row r="110" spans="2:14" x14ac:dyDescent="0.2">
      <c r="B110" s="78" t="s">
        <v>1509</v>
      </c>
      <c r="C110" s="79"/>
      <c r="D110" s="79"/>
      <c r="E110" s="79"/>
      <c r="F110" s="79"/>
      <c r="G110" s="79"/>
      <c r="H110" s="79"/>
      <c r="I110" s="79"/>
      <c r="J110" s="79"/>
      <c r="K110" s="79"/>
      <c r="L110" s="79"/>
      <c r="M110" s="79"/>
      <c r="N110" s="80"/>
    </row>
    <row r="111" spans="2:14" ht="38.25" customHeight="1" x14ac:dyDescent="0.2">
      <c r="B111" s="495" t="s">
        <v>1342</v>
      </c>
      <c r="C111" s="496"/>
      <c r="D111" s="496"/>
      <c r="E111" s="496"/>
      <c r="F111" s="496"/>
      <c r="G111" s="496"/>
      <c r="H111" s="496"/>
      <c r="I111" s="496"/>
      <c r="J111" s="496"/>
      <c r="K111" s="496"/>
      <c r="L111" s="496"/>
      <c r="M111" s="496"/>
      <c r="N111" s="497"/>
    </row>
    <row r="112" spans="2:14" x14ac:dyDescent="0.2">
      <c r="B112" s="81" t="s">
        <v>134</v>
      </c>
      <c r="C112" s="18"/>
      <c r="D112" s="18"/>
      <c r="E112" s="18"/>
      <c r="F112" s="18"/>
      <c r="G112" s="18"/>
      <c r="H112" s="18"/>
      <c r="I112" s="18"/>
      <c r="J112" s="18"/>
      <c r="K112" s="18"/>
      <c r="L112" s="18"/>
      <c r="M112" s="18"/>
      <c r="N112" s="82"/>
    </row>
    <row r="113" spans="2:14" x14ac:dyDescent="0.2">
      <c r="B113" s="338">
        <v>3.01</v>
      </c>
      <c r="C113" s="16" t="str">
        <f ca="1">IF('Reference sheet'!G85="","x",'Reference sheet'!G85)</f>
        <v>x</v>
      </c>
      <c r="D113" s="31" t="str">
        <f t="shared" ref="D113" ca="1" si="47">IF(C113="x","",IF(C113="n/a",".",IF(AND(C113&gt;=0%,C113&lt;=59%),"..",IF(AND(C113&gt;=60%,C113&lt;=99%),"…",IF(C113=100%,"….","")))))</f>
        <v/>
      </c>
      <c r="E113" s="31" t="str">
        <f t="shared" ref="E113" ca="1" si="48">IF(C113="x","",IF(C113="n/a",".",IF(AND(C113&gt;=10%,C113&lt;=59%),"..",IF(AND(C113&gt;=60%,C113&lt;=99%),"…",IF(C113=100%,"….","")))))</f>
        <v/>
      </c>
      <c r="F113" s="31" t="str">
        <f t="shared" ref="F113" ca="1" si="49">IF(C113="x","",IF(C113="n/a",".",IF(AND(C113&gt;=20%,C113&lt;=59%),"..",IF(AND(C113&gt;=60%,C113&lt;=99%),"…",IF(C113=100%,"….","")))))</f>
        <v/>
      </c>
      <c r="G113" s="31" t="str">
        <f t="shared" ref="G113" ca="1" si="50">IF(C113="x","",IF(C113="n/a",".",IF(AND(C113&gt;=30%,C113&lt;=59%),"..",IF(AND(C113&gt;=60%,C113&lt;=99%),"…",IF(C113=100%,"….","")))))</f>
        <v/>
      </c>
      <c r="H113" s="31" t="str">
        <f t="shared" ref="H113" ca="1" si="51">IF(C113="x","",IF(C113="n/a",".",IF(AND(C113&gt;=40%,C113&lt;=59%),"..",IF(AND(C113&gt;=60%,C113&lt;=99%),"…",IF(C113=100%,"….","")))))</f>
        <v/>
      </c>
      <c r="I113" s="31" t="str">
        <f t="shared" ref="I113" ca="1" si="52">IF(C113="x","",IF(C113="n/a",".",IF(AND(C113&gt;=50%,C113&lt;=59%),"..",IF(AND(C113&gt;=60%,C113&lt;=99%),"…",IF(C113=100%,"….","")))))</f>
        <v/>
      </c>
      <c r="J113" s="31" t="str">
        <f t="shared" ref="J113" ca="1" si="53">IF(C113="x","",IF(C113="n/a",".",IF(AND(C113&gt;=60%,C113&lt;=99%),"…",IF(C113=100%,"….",""))))</f>
        <v/>
      </c>
      <c r="K113" s="31" t="str">
        <f t="shared" ref="K113" ca="1" si="54">IF(C113="x","",IF(C113="n/a",".",IF(AND(C113&gt;=70%,C113&lt;=99%),"…",IF(C113=100%,"….",""))))</f>
        <v/>
      </c>
      <c r="L113" s="31" t="str">
        <f t="shared" ref="L113" ca="1" si="55">IF(C113="x","",IF(C113="n/a",".",IF(AND(C113&gt;=80%,C113&lt;=99%),"…",IF(C113=100%,"….",""))))</f>
        <v/>
      </c>
      <c r="M113" s="31" t="str">
        <f t="shared" ref="M113" ca="1" si="56">IF(C113="x","",IF(C113="n/a",".",IF(AND(C113&gt;=90%,C113&lt;=99%),"…",IF(C113=100%,"….",""))))</f>
        <v/>
      </c>
      <c r="N113" s="91" t="str">
        <f t="shared" ref="N113" ca="1" si="57">IF(C113="x","",IF(C113="n/a",".",IF(C113=100%,"….","")))</f>
        <v/>
      </c>
    </row>
    <row r="114" spans="2:14" x14ac:dyDescent="0.2">
      <c r="B114" s="338">
        <v>3.02</v>
      </c>
      <c r="C114" s="16" t="str">
        <f ca="1">IF('Reference sheet'!G86="","x",'Reference sheet'!G86)</f>
        <v>x</v>
      </c>
      <c r="D114" s="37" t="str">
        <f t="shared" ref="D114" ca="1" si="58">IF(C114="x","",IF(C114="n/a",".",IF(AND(C114&gt;=0%,C114&lt;=59%),"..",IF(AND(C114&gt;=60%,C114&lt;=99%),"…",IF(C114=100%,"….","")))))</f>
        <v/>
      </c>
      <c r="E114" s="37" t="str">
        <f t="shared" ref="E114" ca="1" si="59">IF(C114="x","",IF(C114="n/a",".",IF(AND(C114&gt;=10%,C114&lt;=59%),"..",IF(AND(C114&gt;=60%,C114&lt;=99%),"…",IF(C114=100%,"….","")))))</f>
        <v/>
      </c>
      <c r="F114" s="37" t="str">
        <f t="shared" ref="F114" ca="1" si="60">IF(C114="x","",IF(C114="n/a",".",IF(AND(C114&gt;=20%,C114&lt;=59%),"..",IF(AND(C114&gt;=60%,C114&lt;=99%),"…",IF(C114=100%,"….","")))))</f>
        <v/>
      </c>
      <c r="G114" s="37" t="str">
        <f t="shared" ref="G114" ca="1" si="61">IF(C114="x","",IF(C114="n/a",".",IF(AND(C114&gt;=30%,C114&lt;=59%),"..",IF(AND(C114&gt;=60%,C114&lt;=99%),"…",IF(C114=100%,"….","")))))</f>
        <v/>
      </c>
      <c r="H114" s="37" t="str">
        <f t="shared" ref="H114" ca="1" si="62">IF(C114="x","",IF(C114="n/a",".",IF(AND(C114&gt;=40%,C114&lt;=59%),"..",IF(AND(C114&gt;=60%,C114&lt;=99%),"…",IF(C114=100%,"….","")))))</f>
        <v/>
      </c>
      <c r="I114" s="37" t="str">
        <f t="shared" ref="I114" ca="1" si="63">IF(C114="x","",IF(C114="n/a",".",IF(AND(C114&gt;=50%,C114&lt;=59%),"..",IF(AND(C114&gt;=60%,C114&lt;=99%),"…",IF(C114=100%,"….","")))))</f>
        <v/>
      </c>
      <c r="J114" s="37" t="str">
        <f t="shared" ref="J114" ca="1" si="64">IF(C114="x","",IF(C114="n/a",".",IF(AND(C114&gt;=60%,C114&lt;=99%),"…",IF(C114=100%,"….",""))))</f>
        <v/>
      </c>
      <c r="K114" s="37" t="str">
        <f t="shared" ref="K114" ca="1" si="65">IF(C114="x","",IF(C114="n/a",".",IF(AND(C114&gt;=70%,C114&lt;=99%),"…",IF(C114=100%,"….",""))))</f>
        <v/>
      </c>
      <c r="L114" s="37" t="str">
        <f t="shared" ref="L114" ca="1" si="66">IF(C114="x","",IF(C114="n/a",".",IF(AND(C114&gt;=80%,C114&lt;=99%),"…",IF(C114=100%,"….",""))))</f>
        <v/>
      </c>
      <c r="M114" s="37" t="str">
        <f t="shared" ref="M114" ca="1" si="67">IF(C114="x","",IF(C114="n/a",".",IF(AND(C114&gt;=90%,C114&lt;=99%),"…",IF(C114=100%,"….",""))))</f>
        <v/>
      </c>
      <c r="N114" s="92" t="str">
        <f t="shared" ref="N114" ca="1" si="68">IF(C114="x","",IF(C114="n/a",".",IF(C114=100%,"….","")))</f>
        <v/>
      </c>
    </row>
    <row r="115" spans="2:14" x14ac:dyDescent="0.2">
      <c r="B115" s="81" t="s">
        <v>100</v>
      </c>
      <c r="C115" s="18"/>
      <c r="D115" s="18"/>
      <c r="E115" s="18"/>
      <c r="F115" s="18"/>
      <c r="G115" s="18"/>
      <c r="H115" s="18"/>
      <c r="I115" s="18"/>
      <c r="J115" s="18"/>
      <c r="K115" s="18"/>
      <c r="L115" s="18"/>
      <c r="M115" s="18"/>
      <c r="N115" s="82"/>
    </row>
    <row r="116" spans="2:14" x14ac:dyDescent="0.2">
      <c r="B116" s="338">
        <v>3.03</v>
      </c>
      <c r="C116" s="16" t="str">
        <f ca="1">IF('Reference sheet'!G88="","x",'Reference sheet'!G88)</f>
        <v>x</v>
      </c>
      <c r="D116" s="18" t="str">
        <f t="shared" ref="D116" ca="1" si="69">IF(C116="x","",IF(C116="n/a",".",IF(AND(C116&gt;=0%,C116&lt;=59%),"..",IF(AND(C116&gt;=60%,C116&lt;=99%),"…",IF(C116=100%,"….","")))))</f>
        <v/>
      </c>
      <c r="E116" s="18" t="str">
        <f t="shared" ref="E116" ca="1" si="70">IF(C116="x","",IF(C116="n/a",".",IF(AND(C116&gt;=10%,C116&lt;=59%),"..",IF(AND(C116&gt;=60%,C116&lt;=99%),"…",IF(C116=100%,"….","")))))</f>
        <v/>
      </c>
      <c r="F116" s="18" t="str">
        <f t="shared" ref="F116" ca="1" si="71">IF(C116="x","",IF(C116="n/a",".",IF(AND(C116&gt;=20%,C116&lt;=59%),"..",IF(AND(C116&gt;=60%,C116&lt;=99%),"…",IF(C116=100%,"….","")))))</f>
        <v/>
      </c>
      <c r="G116" s="18" t="str">
        <f t="shared" ref="G116" ca="1" si="72">IF(C116="x","",IF(C116="n/a",".",IF(AND(C116&gt;=30%,C116&lt;=59%),"..",IF(AND(C116&gt;=60%,C116&lt;=99%),"…",IF(C116=100%,"….","")))))</f>
        <v/>
      </c>
      <c r="H116" s="18" t="str">
        <f t="shared" ref="H116" ca="1" si="73">IF(C116="x","",IF(C116="n/a",".",IF(AND(C116&gt;=40%,C116&lt;=59%),"..",IF(AND(C116&gt;=60%,C116&lt;=99%),"…",IF(C116=100%,"….","")))))</f>
        <v/>
      </c>
      <c r="I116" s="18" t="str">
        <f t="shared" ref="I116" ca="1" si="74">IF(C116="x","",IF(C116="n/a",".",IF(AND(C116&gt;=50%,C116&lt;=59%),"..",IF(AND(C116&gt;=60%,C116&lt;=99%),"…",IF(C116=100%,"….","")))))</f>
        <v/>
      </c>
      <c r="J116" s="18" t="str">
        <f t="shared" ref="J116" ca="1" si="75">IF(C116="x","",IF(C116="n/a",".",IF(AND(C116&gt;=60%,C116&lt;=99%),"…",IF(C116=100%,"….",""))))</f>
        <v/>
      </c>
      <c r="K116" s="18" t="str">
        <f t="shared" ref="K116" ca="1" si="76">IF(C116="x","",IF(C116="n/a",".",IF(AND(C116&gt;=70%,C116&lt;=99%),"…",IF(C116=100%,"….",""))))</f>
        <v/>
      </c>
      <c r="L116" s="18" t="str">
        <f t="shared" ref="L116" ca="1" si="77">IF(C116="x","",IF(C116="n/a",".",IF(AND(C116&gt;=80%,C116&lt;=99%),"…",IF(C116=100%,"….",""))))</f>
        <v/>
      </c>
      <c r="M116" s="18" t="str">
        <f t="shared" ref="M116" ca="1" si="78">IF(C116="x","",IF(C116="n/a",".",IF(AND(C116&gt;=90%,C116&lt;=99%),"…",IF(C116=100%,"….",""))))</f>
        <v/>
      </c>
      <c r="N116" s="82" t="str">
        <f t="shared" ref="N116" ca="1" si="79">IF(C116="x","",IF(C116="n/a",".",IF(C116=100%,"….","")))</f>
        <v/>
      </c>
    </row>
    <row r="117" spans="2:14" x14ac:dyDescent="0.2">
      <c r="B117" s="81" t="s">
        <v>136</v>
      </c>
      <c r="C117" s="18"/>
      <c r="D117" s="18"/>
      <c r="E117" s="18"/>
      <c r="F117" s="18"/>
      <c r="G117" s="18"/>
      <c r="H117" s="18"/>
      <c r="I117" s="18"/>
      <c r="J117" s="18"/>
      <c r="K117" s="18"/>
      <c r="L117" s="18"/>
      <c r="M117" s="18"/>
      <c r="N117" s="82"/>
    </row>
    <row r="118" spans="2:14" x14ac:dyDescent="0.2">
      <c r="B118" s="338">
        <v>3.04</v>
      </c>
      <c r="C118" s="16" t="str">
        <f ca="1">IF('Reference sheet'!G90="","x",'Reference sheet'!G90)</f>
        <v>x</v>
      </c>
      <c r="D118" s="18" t="str">
        <f t="shared" ref="D118" ca="1" si="80">IF(C118="x","",IF(C118="n/a",".",IF(AND(C118&gt;=0%,C118&lt;=59%),"..",IF(AND(C118&gt;=60%,C118&lt;=99%),"…",IF(C118=100%,"….","")))))</f>
        <v/>
      </c>
      <c r="E118" s="18" t="str">
        <f t="shared" ref="E118" ca="1" si="81">IF(C118="x","",IF(C118="n/a",".",IF(AND(C118&gt;=10%,C118&lt;=59%),"..",IF(AND(C118&gt;=60%,C118&lt;=99%),"…",IF(C118=100%,"….","")))))</f>
        <v/>
      </c>
      <c r="F118" s="18" t="str">
        <f t="shared" ref="F118" ca="1" si="82">IF(C118="x","",IF(C118="n/a",".",IF(AND(C118&gt;=20%,C118&lt;=59%),"..",IF(AND(C118&gt;=60%,C118&lt;=99%),"…",IF(C118=100%,"….","")))))</f>
        <v/>
      </c>
      <c r="G118" s="18" t="str">
        <f t="shared" ref="G118" ca="1" si="83">IF(C118="x","",IF(C118="n/a",".",IF(AND(C118&gt;=30%,C118&lt;=59%),"..",IF(AND(C118&gt;=60%,C118&lt;=99%),"…",IF(C118=100%,"….","")))))</f>
        <v/>
      </c>
      <c r="H118" s="18" t="str">
        <f t="shared" ref="H118" ca="1" si="84">IF(C118="x","",IF(C118="n/a",".",IF(AND(C118&gt;=40%,C118&lt;=59%),"..",IF(AND(C118&gt;=60%,C118&lt;=99%),"…",IF(C118=100%,"….","")))))</f>
        <v/>
      </c>
      <c r="I118" s="18" t="str">
        <f t="shared" ref="I118" ca="1" si="85">IF(C118="x","",IF(C118="n/a",".",IF(AND(C118&gt;=50%,C118&lt;=59%),"..",IF(AND(C118&gt;=60%,C118&lt;=99%),"…",IF(C118=100%,"….","")))))</f>
        <v/>
      </c>
      <c r="J118" s="18" t="str">
        <f t="shared" ref="J118" ca="1" si="86">IF(C118="x","",IF(C118="n/a",".",IF(AND(C118&gt;=60%,C118&lt;=99%),"…",IF(C118=100%,"….",""))))</f>
        <v/>
      </c>
      <c r="K118" s="18" t="str">
        <f t="shared" ref="K118" ca="1" si="87">IF(C118="x","",IF(C118="n/a",".",IF(AND(C118&gt;=70%,C118&lt;=99%),"…",IF(C118=100%,"….",""))))</f>
        <v/>
      </c>
      <c r="L118" s="18" t="str">
        <f t="shared" ref="L118" ca="1" si="88">IF(C118="x","",IF(C118="n/a",".",IF(AND(C118&gt;=80%,C118&lt;=99%),"…",IF(C118=100%,"….",""))))</f>
        <v/>
      </c>
      <c r="M118" s="18" t="str">
        <f t="shared" ref="M118" ca="1" si="89">IF(C118="x","",IF(C118="n/a",".",IF(AND(C118&gt;=90%,C118&lt;=99%),"…",IF(C118=100%,"….",""))))</f>
        <v/>
      </c>
      <c r="N118" s="82" t="str">
        <f t="shared" ref="N118" ca="1" si="90">IF(C118="x","",IF(C118="n/a",".",IF(C118=100%,"….","")))</f>
        <v/>
      </c>
    </row>
    <row r="119" spans="2:14" x14ac:dyDescent="0.2">
      <c r="B119" s="81" t="s">
        <v>137</v>
      </c>
      <c r="C119" s="18"/>
      <c r="D119" s="18"/>
      <c r="E119" s="18"/>
      <c r="F119" s="18"/>
      <c r="G119" s="18"/>
      <c r="H119" s="18"/>
      <c r="I119" s="18"/>
      <c r="J119" s="18"/>
      <c r="K119" s="18"/>
      <c r="L119" s="18"/>
      <c r="M119" s="18"/>
      <c r="N119" s="82"/>
    </row>
    <row r="120" spans="2:14" x14ac:dyDescent="0.2">
      <c r="B120" s="338">
        <v>3.05</v>
      </c>
      <c r="C120" s="16" t="str">
        <f ca="1">IF('Reference sheet'!G92="","x",'Reference sheet'!G92)</f>
        <v>x</v>
      </c>
      <c r="D120" s="18" t="str">
        <f t="shared" ref="D120:D124" ca="1" si="91">IF(C120="x","",IF(C120="n/a",".",IF(AND(C120&gt;=0%,C120&lt;=59%),"..",IF(AND(C120&gt;=60%,C120&lt;=99%),"…",IF(C120=100%,"….","")))))</f>
        <v/>
      </c>
      <c r="E120" s="18" t="str">
        <f t="shared" ref="E120:E124" ca="1" si="92">IF(C120="x","",IF(C120="n/a",".",IF(AND(C120&gt;=10%,C120&lt;=59%),"..",IF(AND(C120&gt;=60%,C120&lt;=99%),"…",IF(C120=100%,"….","")))))</f>
        <v/>
      </c>
      <c r="F120" s="18" t="str">
        <f t="shared" ref="F120:F124" ca="1" si="93">IF(C120="x","",IF(C120="n/a",".",IF(AND(C120&gt;=20%,C120&lt;=59%),"..",IF(AND(C120&gt;=60%,C120&lt;=99%),"…",IF(C120=100%,"….","")))))</f>
        <v/>
      </c>
      <c r="G120" s="18" t="str">
        <f t="shared" ref="G120:G124" ca="1" si="94">IF(C120="x","",IF(C120="n/a",".",IF(AND(C120&gt;=30%,C120&lt;=59%),"..",IF(AND(C120&gt;=60%,C120&lt;=99%),"…",IF(C120=100%,"….","")))))</f>
        <v/>
      </c>
      <c r="H120" s="18" t="str">
        <f t="shared" ref="H120:H124" ca="1" si="95">IF(C120="x","",IF(C120="n/a",".",IF(AND(C120&gt;=40%,C120&lt;=59%),"..",IF(AND(C120&gt;=60%,C120&lt;=99%),"…",IF(C120=100%,"….","")))))</f>
        <v/>
      </c>
      <c r="I120" s="18" t="str">
        <f t="shared" ref="I120:I124" ca="1" si="96">IF(C120="x","",IF(C120="n/a",".",IF(AND(C120&gt;=50%,C120&lt;=59%),"..",IF(AND(C120&gt;=60%,C120&lt;=99%),"…",IF(C120=100%,"….","")))))</f>
        <v/>
      </c>
      <c r="J120" s="18" t="str">
        <f t="shared" ref="J120:J124" ca="1" si="97">IF(C120="x","",IF(C120="n/a",".",IF(AND(C120&gt;=60%,C120&lt;=99%),"…",IF(C120=100%,"….",""))))</f>
        <v/>
      </c>
      <c r="K120" s="18" t="str">
        <f t="shared" ref="K120:K124" ca="1" si="98">IF(C120="x","",IF(C120="n/a",".",IF(AND(C120&gt;=70%,C120&lt;=99%),"…",IF(C120=100%,"….",""))))</f>
        <v/>
      </c>
      <c r="L120" s="18" t="str">
        <f t="shared" ref="L120:L124" ca="1" si="99">IF(C120="x","",IF(C120="n/a",".",IF(AND(C120&gt;=80%,C120&lt;=99%),"…",IF(C120=100%,"….",""))))</f>
        <v/>
      </c>
      <c r="M120" s="18" t="str">
        <f t="shared" ref="M120:M124" ca="1" si="100">IF(C120="x","",IF(C120="n/a",".",IF(AND(C120&gt;=90%,C120&lt;=99%),"…",IF(C120=100%,"….",""))))</f>
        <v/>
      </c>
      <c r="N120" s="82" t="str">
        <f t="shared" ref="N120:N124" ca="1" si="101">IF(C120="x","",IF(C120="n/a",".",IF(C120=100%,"….","")))</f>
        <v/>
      </c>
    </row>
    <row r="121" spans="2:14" x14ac:dyDescent="0.2">
      <c r="B121" s="217" t="s">
        <v>138</v>
      </c>
      <c r="C121" s="108"/>
      <c r="D121" s="108"/>
      <c r="E121" s="108"/>
      <c r="F121" s="108"/>
      <c r="G121" s="108"/>
      <c r="H121" s="108"/>
      <c r="I121" s="108"/>
      <c r="J121" s="108"/>
      <c r="K121" s="108"/>
      <c r="L121" s="108"/>
      <c r="M121" s="108"/>
      <c r="N121" s="109"/>
    </row>
    <row r="122" spans="2:14" x14ac:dyDescent="0.2">
      <c r="B122" s="81" t="s">
        <v>139</v>
      </c>
      <c r="C122" s="18"/>
      <c r="D122" s="18"/>
      <c r="E122" s="18"/>
      <c r="F122" s="18"/>
      <c r="G122" s="18"/>
      <c r="H122" s="18"/>
      <c r="I122" s="18"/>
      <c r="J122" s="18"/>
      <c r="K122" s="18"/>
      <c r="L122" s="18"/>
      <c r="M122" s="18"/>
      <c r="N122" s="82"/>
    </row>
    <row r="123" spans="2:14" x14ac:dyDescent="0.2">
      <c r="B123" s="338">
        <v>3.06</v>
      </c>
      <c r="C123" s="16" t="str">
        <f ca="1">IF('Reference sheet'!G95="","x",'Reference sheet'!G95)</f>
        <v>x</v>
      </c>
      <c r="D123" s="33" t="str">
        <f t="shared" ca="1" si="91"/>
        <v/>
      </c>
      <c r="E123" s="33" t="str">
        <f t="shared" ca="1" si="92"/>
        <v/>
      </c>
      <c r="F123" s="33" t="str">
        <f t="shared" ca="1" si="93"/>
        <v/>
      </c>
      <c r="G123" s="33" t="str">
        <f t="shared" ca="1" si="94"/>
        <v/>
      </c>
      <c r="H123" s="33" t="str">
        <f t="shared" ca="1" si="95"/>
        <v/>
      </c>
      <c r="I123" s="33" t="str">
        <f t="shared" ca="1" si="96"/>
        <v/>
      </c>
      <c r="J123" s="33" t="str">
        <f t="shared" ca="1" si="97"/>
        <v/>
      </c>
      <c r="K123" s="33" t="str">
        <f t="shared" ca="1" si="98"/>
        <v/>
      </c>
      <c r="L123" s="33" t="str">
        <f t="shared" ca="1" si="99"/>
        <v/>
      </c>
      <c r="M123" s="33" t="str">
        <f t="shared" ca="1" si="100"/>
        <v/>
      </c>
      <c r="N123" s="93" t="str">
        <f t="shared" ca="1" si="101"/>
        <v/>
      </c>
    </row>
    <row r="124" spans="2:14" x14ac:dyDescent="0.2">
      <c r="B124" s="338">
        <v>3.07</v>
      </c>
      <c r="C124" s="16" t="str">
        <f ca="1">IF('Reference sheet'!G96="","x",'Reference sheet'!G96)</f>
        <v>x</v>
      </c>
      <c r="D124" s="33" t="str">
        <f t="shared" ca="1" si="91"/>
        <v/>
      </c>
      <c r="E124" s="33" t="str">
        <f t="shared" ca="1" si="92"/>
        <v/>
      </c>
      <c r="F124" s="33" t="str">
        <f t="shared" ca="1" si="93"/>
        <v/>
      </c>
      <c r="G124" s="33" t="str">
        <f t="shared" ca="1" si="94"/>
        <v/>
      </c>
      <c r="H124" s="33" t="str">
        <f t="shared" ca="1" si="95"/>
        <v/>
      </c>
      <c r="I124" s="33" t="str">
        <f t="shared" ca="1" si="96"/>
        <v/>
      </c>
      <c r="J124" s="33" t="str">
        <f t="shared" ca="1" si="97"/>
        <v/>
      </c>
      <c r="K124" s="33" t="str">
        <f t="shared" ca="1" si="98"/>
        <v/>
      </c>
      <c r="L124" s="33" t="str">
        <f t="shared" ca="1" si="99"/>
        <v/>
      </c>
      <c r="M124" s="33" t="str">
        <f t="shared" ca="1" si="100"/>
        <v/>
      </c>
      <c r="N124" s="93" t="str">
        <f t="shared" ca="1" si="101"/>
        <v/>
      </c>
    </row>
    <row r="125" spans="2:14" x14ac:dyDescent="0.2">
      <c r="B125" s="338">
        <v>3.08</v>
      </c>
      <c r="C125" s="16" t="str">
        <f ca="1">IF('Reference sheet'!G97="","x",'Reference sheet'!G97)</f>
        <v>x</v>
      </c>
      <c r="D125" s="33" t="str">
        <f t="shared" ref="D125" ca="1" si="102">IF(C125="x","",IF(C125="n/a",".",IF(AND(C125&gt;=0%,C125&lt;=59%),"..",IF(AND(C125&gt;=60%,C125&lt;=99%),"…",IF(C125=100%,"….","")))))</f>
        <v/>
      </c>
      <c r="E125" s="33" t="str">
        <f t="shared" ref="E125" ca="1" si="103">IF(C125="x","",IF(C125="n/a",".",IF(AND(C125&gt;=10%,C125&lt;=59%),"..",IF(AND(C125&gt;=60%,C125&lt;=99%),"…",IF(C125=100%,"….","")))))</f>
        <v/>
      </c>
      <c r="F125" s="33" t="str">
        <f t="shared" ref="F125" ca="1" si="104">IF(C125="x","",IF(C125="n/a",".",IF(AND(C125&gt;=20%,C125&lt;=59%),"..",IF(AND(C125&gt;=60%,C125&lt;=99%),"…",IF(C125=100%,"….","")))))</f>
        <v/>
      </c>
      <c r="G125" s="33" t="str">
        <f t="shared" ref="G125" ca="1" si="105">IF(C125="x","",IF(C125="n/a",".",IF(AND(C125&gt;=30%,C125&lt;=59%),"..",IF(AND(C125&gt;=60%,C125&lt;=99%),"…",IF(C125=100%,"….","")))))</f>
        <v/>
      </c>
      <c r="H125" s="33" t="str">
        <f t="shared" ref="H125" ca="1" si="106">IF(C125="x","",IF(C125="n/a",".",IF(AND(C125&gt;=40%,C125&lt;=59%),"..",IF(AND(C125&gt;=60%,C125&lt;=99%),"…",IF(C125=100%,"….","")))))</f>
        <v/>
      </c>
      <c r="I125" s="33" t="str">
        <f t="shared" ref="I125" ca="1" si="107">IF(C125="x","",IF(C125="n/a",".",IF(AND(C125&gt;=50%,C125&lt;=59%),"..",IF(AND(C125&gt;=60%,C125&lt;=99%),"…",IF(C125=100%,"….","")))))</f>
        <v/>
      </c>
      <c r="J125" s="33" t="str">
        <f t="shared" ref="J125" ca="1" si="108">IF(C125="x","",IF(C125="n/a",".",IF(AND(C125&gt;=60%,C125&lt;=99%),"…",IF(C125=100%,"….",""))))</f>
        <v/>
      </c>
      <c r="K125" s="33" t="str">
        <f t="shared" ref="K125" ca="1" si="109">IF(C125="x","",IF(C125="n/a",".",IF(AND(C125&gt;=70%,C125&lt;=99%),"…",IF(C125=100%,"….",""))))</f>
        <v/>
      </c>
      <c r="L125" s="33" t="str">
        <f t="shared" ref="L125" ca="1" si="110">IF(C125="x","",IF(C125="n/a",".",IF(AND(C125&gt;=80%,C125&lt;=99%),"…",IF(C125=100%,"….",""))))</f>
        <v/>
      </c>
      <c r="M125" s="33" t="str">
        <f t="shared" ref="M125" ca="1" si="111">IF(C125="x","",IF(C125="n/a",".",IF(AND(C125&gt;=90%,C125&lt;=99%),"…",IF(C125=100%,"….",""))))</f>
        <v/>
      </c>
      <c r="N125" s="93" t="str">
        <f t="shared" ref="N125" ca="1" si="112">IF(C125="x","",IF(C125="n/a",".",IF(C125=100%,"….","")))</f>
        <v/>
      </c>
    </row>
    <row r="126" spans="2:14" x14ac:dyDescent="0.2">
      <c r="B126" s="338">
        <v>3.09</v>
      </c>
      <c r="C126" s="16" t="str">
        <f ca="1">IF('Reference sheet'!G98="","x",'Reference sheet'!G98)</f>
        <v>x</v>
      </c>
      <c r="D126" s="37" t="str">
        <f t="shared" ref="D126" ca="1" si="113">IF(C126="x","",IF(C126="n/a",".",IF(AND(C126&gt;=0%,C126&lt;=59%),"..",IF(AND(C126&gt;=60%,C126&lt;=99%),"…",IF(C126=100%,"….","")))))</f>
        <v/>
      </c>
      <c r="E126" s="37" t="str">
        <f t="shared" ref="E126" ca="1" si="114">IF(C126="x","",IF(C126="n/a",".",IF(AND(C126&gt;=10%,C126&lt;=59%),"..",IF(AND(C126&gt;=60%,C126&lt;=99%),"…",IF(C126=100%,"….","")))))</f>
        <v/>
      </c>
      <c r="F126" s="37" t="str">
        <f t="shared" ref="F126" ca="1" si="115">IF(C126="x","",IF(C126="n/a",".",IF(AND(C126&gt;=20%,C126&lt;=59%),"..",IF(AND(C126&gt;=60%,C126&lt;=99%),"…",IF(C126=100%,"….","")))))</f>
        <v/>
      </c>
      <c r="G126" s="37" t="str">
        <f t="shared" ref="G126" ca="1" si="116">IF(C126="x","",IF(C126="n/a",".",IF(AND(C126&gt;=30%,C126&lt;=59%),"..",IF(AND(C126&gt;=60%,C126&lt;=99%),"…",IF(C126=100%,"….","")))))</f>
        <v/>
      </c>
      <c r="H126" s="37" t="str">
        <f t="shared" ref="H126" ca="1" si="117">IF(C126="x","",IF(C126="n/a",".",IF(AND(C126&gt;=40%,C126&lt;=59%),"..",IF(AND(C126&gt;=60%,C126&lt;=99%),"…",IF(C126=100%,"….","")))))</f>
        <v/>
      </c>
      <c r="I126" s="37" t="str">
        <f t="shared" ref="I126" ca="1" si="118">IF(C126="x","",IF(C126="n/a",".",IF(AND(C126&gt;=50%,C126&lt;=59%),"..",IF(AND(C126&gt;=60%,C126&lt;=99%),"…",IF(C126=100%,"….","")))))</f>
        <v/>
      </c>
      <c r="J126" s="37" t="str">
        <f t="shared" ref="J126" ca="1" si="119">IF(C126="x","",IF(C126="n/a",".",IF(AND(C126&gt;=60%,C126&lt;=99%),"…",IF(C126=100%,"….",""))))</f>
        <v/>
      </c>
      <c r="K126" s="37" t="str">
        <f t="shared" ref="K126" ca="1" si="120">IF(C126="x","",IF(C126="n/a",".",IF(AND(C126&gt;=70%,C126&lt;=99%),"…",IF(C126=100%,"….",""))))</f>
        <v/>
      </c>
      <c r="L126" s="37" t="str">
        <f t="shared" ref="L126" ca="1" si="121">IF(C126="x","",IF(C126="n/a",".",IF(AND(C126&gt;=80%,C126&lt;=99%),"…",IF(C126=100%,"….",""))))</f>
        <v/>
      </c>
      <c r="M126" s="37" t="str">
        <f t="shared" ref="M126" ca="1" si="122">IF(C126="x","",IF(C126="n/a",".",IF(AND(C126&gt;=90%,C126&lt;=99%),"…",IF(C126=100%,"….",""))))</f>
        <v/>
      </c>
      <c r="N126" s="92" t="str">
        <f t="shared" ref="N126" ca="1" si="123">IF(C126="x","",IF(C126="n/a",".",IF(C126=100%,"….","")))</f>
        <v/>
      </c>
    </row>
    <row r="127" spans="2:14" x14ac:dyDescent="0.2">
      <c r="B127" s="81" t="s">
        <v>140</v>
      </c>
      <c r="C127" s="18"/>
      <c r="D127" s="18"/>
      <c r="E127" s="18"/>
      <c r="F127" s="18"/>
      <c r="G127" s="18"/>
      <c r="H127" s="18"/>
      <c r="I127" s="18"/>
      <c r="J127" s="18"/>
      <c r="K127" s="18"/>
      <c r="L127" s="18"/>
      <c r="M127" s="18"/>
      <c r="N127" s="82"/>
    </row>
    <row r="128" spans="2:14" x14ac:dyDescent="0.2">
      <c r="B128" s="339">
        <v>3.1</v>
      </c>
      <c r="C128" s="16" t="str">
        <f ca="1">IF('Reference sheet'!G100="","x",'Reference sheet'!G100)</f>
        <v>x</v>
      </c>
      <c r="D128" s="18" t="str">
        <f t="shared" ref="D128" ca="1" si="124">IF(C128="x","",IF(C128="n/a",".",IF(AND(C128&gt;=0%,C128&lt;=59%),"..",IF(AND(C128&gt;=60%,C128&lt;=99%),"…",IF(C128=100%,"….","")))))</f>
        <v/>
      </c>
      <c r="E128" s="18" t="str">
        <f t="shared" ref="E128" ca="1" si="125">IF(C128="x","",IF(C128="n/a",".",IF(AND(C128&gt;=10%,C128&lt;=59%),"..",IF(AND(C128&gt;=60%,C128&lt;=99%),"…",IF(C128=100%,"….","")))))</f>
        <v/>
      </c>
      <c r="F128" s="18" t="str">
        <f t="shared" ref="F128" ca="1" si="126">IF(C128="x","",IF(C128="n/a",".",IF(AND(C128&gt;=20%,C128&lt;=59%),"..",IF(AND(C128&gt;=60%,C128&lt;=99%),"…",IF(C128=100%,"….","")))))</f>
        <v/>
      </c>
      <c r="G128" s="18" t="str">
        <f t="shared" ref="G128" ca="1" si="127">IF(C128="x","",IF(C128="n/a",".",IF(AND(C128&gt;=30%,C128&lt;=59%),"..",IF(AND(C128&gt;=60%,C128&lt;=99%),"…",IF(C128=100%,"….","")))))</f>
        <v/>
      </c>
      <c r="H128" s="18" t="str">
        <f t="shared" ref="H128" ca="1" si="128">IF(C128="x","",IF(C128="n/a",".",IF(AND(C128&gt;=40%,C128&lt;=59%),"..",IF(AND(C128&gt;=60%,C128&lt;=99%),"…",IF(C128=100%,"….","")))))</f>
        <v/>
      </c>
      <c r="I128" s="18" t="str">
        <f t="shared" ref="I128" ca="1" si="129">IF(C128="x","",IF(C128="n/a",".",IF(AND(C128&gt;=50%,C128&lt;=59%),"..",IF(AND(C128&gt;=60%,C128&lt;=99%),"…",IF(C128=100%,"….","")))))</f>
        <v/>
      </c>
      <c r="J128" s="18" t="str">
        <f t="shared" ref="J128" ca="1" si="130">IF(C128="x","",IF(C128="n/a",".",IF(AND(C128&gt;=60%,C128&lt;=99%),"…",IF(C128=100%,"….",""))))</f>
        <v/>
      </c>
      <c r="K128" s="18" t="str">
        <f t="shared" ref="K128" ca="1" si="131">IF(C128="x","",IF(C128="n/a",".",IF(AND(C128&gt;=70%,C128&lt;=99%),"…",IF(C128=100%,"….",""))))</f>
        <v/>
      </c>
      <c r="L128" s="18" t="str">
        <f t="shared" ref="L128" ca="1" si="132">IF(C128="x","",IF(C128="n/a",".",IF(AND(C128&gt;=80%,C128&lt;=99%),"…",IF(C128=100%,"….",""))))</f>
        <v/>
      </c>
      <c r="M128" s="18" t="str">
        <f t="shared" ref="M128" ca="1" si="133">IF(C128="x","",IF(C128="n/a",".",IF(AND(C128&gt;=90%,C128&lt;=99%),"…",IF(C128=100%,"….",""))))</f>
        <v/>
      </c>
      <c r="N128" s="82" t="str">
        <f t="shared" ref="N128" ca="1" si="134">IF(C128="x","",IF(C128="n/a",".",IF(C128=100%,"….","")))</f>
        <v/>
      </c>
    </row>
    <row r="129" spans="2:14" x14ac:dyDescent="0.2">
      <c r="B129" s="81" t="s">
        <v>141</v>
      </c>
      <c r="C129" s="18"/>
      <c r="D129" s="18"/>
      <c r="E129" s="18"/>
      <c r="F129" s="18"/>
      <c r="G129" s="18"/>
      <c r="H129" s="18"/>
      <c r="I129" s="18"/>
      <c r="J129" s="18"/>
      <c r="K129" s="18"/>
      <c r="L129" s="18"/>
      <c r="M129" s="18"/>
      <c r="N129" s="82"/>
    </row>
    <row r="130" spans="2:14" x14ac:dyDescent="0.2">
      <c r="B130" s="338">
        <v>3.11</v>
      </c>
      <c r="C130" s="16" t="str">
        <f ca="1">IF('Reference sheet'!G102="","x",'Reference sheet'!G102)</f>
        <v>x</v>
      </c>
      <c r="D130" s="31" t="str">
        <f t="shared" ref="D130:D132" ca="1" si="135">IF(C130="x","",IF(C130="n/a",".",IF(AND(C130&gt;=0%,C130&lt;=59%),"..",IF(AND(C130&gt;=60%,C130&lt;=99%),"…",IF(C130=100%,"….","")))))</f>
        <v/>
      </c>
      <c r="E130" s="31" t="str">
        <f t="shared" ref="E130:E132" ca="1" si="136">IF(C130="x","",IF(C130="n/a",".",IF(AND(C130&gt;=10%,C130&lt;=59%),"..",IF(AND(C130&gt;=60%,C130&lt;=99%),"…",IF(C130=100%,"….","")))))</f>
        <v/>
      </c>
      <c r="F130" s="31" t="str">
        <f t="shared" ref="F130:F132" ca="1" si="137">IF(C130="x","",IF(C130="n/a",".",IF(AND(C130&gt;=20%,C130&lt;=59%),"..",IF(AND(C130&gt;=60%,C130&lt;=99%),"…",IF(C130=100%,"….","")))))</f>
        <v/>
      </c>
      <c r="G130" s="31" t="str">
        <f t="shared" ref="G130:G132" ca="1" si="138">IF(C130="x","",IF(C130="n/a",".",IF(AND(C130&gt;=30%,C130&lt;=59%),"..",IF(AND(C130&gt;=60%,C130&lt;=99%),"…",IF(C130=100%,"….","")))))</f>
        <v/>
      </c>
      <c r="H130" s="31" t="str">
        <f t="shared" ref="H130:H132" ca="1" si="139">IF(C130="x","",IF(C130="n/a",".",IF(AND(C130&gt;=40%,C130&lt;=59%),"..",IF(AND(C130&gt;=60%,C130&lt;=99%),"…",IF(C130=100%,"….","")))))</f>
        <v/>
      </c>
      <c r="I130" s="31" t="str">
        <f t="shared" ref="I130:I132" ca="1" si="140">IF(C130="x","",IF(C130="n/a",".",IF(AND(C130&gt;=50%,C130&lt;=59%),"..",IF(AND(C130&gt;=60%,C130&lt;=99%),"…",IF(C130=100%,"….","")))))</f>
        <v/>
      </c>
      <c r="J130" s="31" t="str">
        <f t="shared" ref="J130:J132" ca="1" si="141">IF(C130="x","",IF(C130="n/a",".",IF(AND(C130&gt;=60%,C130&lt;=99%),"…",IF(C130=100%,"….",""))))</f>
        <v/>
      </c>
      <c r="K130" s="31" t="str">
        <f t="shared" ref="K130:K132" ca="1" si="142">IF(C130="x","",IF(C130="n/a",".",IF(AND(C130&gt;=70%,C130&lt;=99%),"…",IF(C130=100%,"….",""))))</f>
        <v/>
      </c>
      <c r="L130" s="31" t="str">
        <f t="shared" ref="L130:L132" ca="1" si="143">IF(C130="x","",IF(C130="n/a",".",IF(AND(C130&gt;=80%,C130&lt;=99%),"…",IF(C130=100%,"….",""))))</f>
        <v/>
      </c>
      <c r="M130" s="31" t="str">
        <f t="shared" ref="M130:M132" ca="1" si="144">IF(C130="x","",IF(C130="n/a",".",IF(AND(C130&gt;=90%,C130&lt;=99%),"…",IF(C130=100%,"….",""))))</f>
        <v/>
      </c>
      <c r="N130" s="91" t="str">
        <f t="shared" ref="N130:N132" ca="1" si="145">IF(C130="x","",IF(C130="n/a",".",IF(C130=100%,"….","")))</f>
        <v/>
      </c>
    </row>
    <row r="131" spans="2:14" x14ac:dyDescent="0.2">
      <c r="B131" s="81" t="s">
        <v>142</v>
      </c>
      <c r="C131" s="18"/>
      <c r="D131" s="18"/>
      <c r="E131" s="18"/>
      <c r="F131" s="18"/>
      <c r="G131" s="18"/>
      <c r="H131" s="18"/>
      <c r="I131" s="18"/>
      <c r="J131" s="18"/>
      <c r="K131" s="18"/>
      <c r="L131" s="18"/>
      <c r="M131" s="18"/>
      <c r="N131" s="82"/>
    </row>
    <row r="132" spans="2:14" x14ac:dyDescent="0.2">
      <c r="B132" s="338">
        <v>3.12</v>
      </c>
      <c r="C132" s="16" t="str">
        <f ca="1">IF('Reference sheet'!G104="","x",'Reference sheet'!G104)</f>
        <v>x</v>
      </c>
      <c r="D132" s="37" t="str">
        <f t="shared" ca="1" si="135"/>
        <v/>
      </c>
      <c r="E132" s="37" t="str">
        <f t="shared" ca="1" si="136"/>
        <v/>
      </c>
      <c r="F132" s="37" t="str">
        <f t="shared" ca="1" si="137"/>
        <v/>
      </c>
      <c r="G132" s="37" t="str">
        <f t="shared" ca="1" si="138"/>
        <v/>
      </c>
      <c r="H132" s="37" t="str">
        <f t="shared" ca="1" si="139"/>
        <v/>
      </c>
      <c r="I132" s="37" t="str">
        <f t="shared" ca="1" si="140"/>
        <v/>
      </c>
      <c r="J132" s="37" t="str">
        <f t="shared" ca="1" si="141"/>
        <v/>
      </c>
      <c r="K132" s="37" t="str">
        <f t="shared" ca="1" si="142"/>
        <v/>
      </c>
      <c r="L132" s="37" t="str">
        <f t="shared" ca="1" si="143"/>
        <v/>
      </c>
      <c r="M132" s="37" t="str">
        <f t="shared" ca="1" si="144"/>
        <v/>
      </c>
      <c r="N132" s="92" t="str">
        <f t="shared" ca="1" si="145"/>
        <v/>
      </c>
    </row>
    <row r="133" spans="2:14" x14ac:dyDescent="0.2">
      <c r="B133" s="81" t="s">
        <v>1344</v>
      </c>
      <c r="C133" s="18"/>
      <c r="D133" s="18"/>
      <c r="E133" s="18"/>
      <c r="F133" s="18"/>
      <c r="G133" s="18"/>
      <c r="H133" s="18"/>
      <c r="I133" s="18"/>
      <c r="J133" s="18"/>
      <c r="K133" s="18"/>
      <c r="L133" s="18"/>
      <c r="M133" s="18"/>
      <c r="N133" s="82"/>
    </row>
    <row r="134" spans="2:14" x14ac:dyDescent="0.2">
      <c r="B134" s="338">
        <v>3.13</v>
      </c>
      <c r="C134" s="16" t="str">
        <f ca="1">IF('Reference sheet'!G106="","x",'Reference sheet'!G106)</f>
        <v>x</v>
      </c>
      <c r="D134" s="393" t="str">
        <f t="shared" ref="D134" ca="1" si="146">IF(C134="x","",IF(C134="n/a",".",IF(AND(C134&gt;=0%,C134&lt;=59%),"..",IF(AND(C134&gt;=60%,C134&lt;=99%),"…",IF(C134=100%,"….","")))))</f>
        <v/>
      </c>
      <c r="E134" s="393" t="str">
        <f t="shared" ref="E134" ca="1" si="147">IF(C134="x","",IF(C134="n/a",".",IF(AND(C134&gt;=10%,C134&lt;=59%),"..",IF(AND(C134&gt;=60%,C134&lt;=99%),"…",IF(C134=100%,"….","")))))</f>
        <v/>
      </c>
      <c r="F134" s="393" t="str">
        <f t="shared" ref="F134" ca="1" si="148">IF(C134="x","",IF(C134="n/a",".",IF(AND(C134&gt;=20%,C134&lt;=59%),"..",IF(AND(C134&gt;=60%,C134&lt;=99%),"…",IF(C134=100%,"….","")))))</f>
        <v/>
      </c>
      <c r="G134" s="393" t="str">
        <f t="shared" ref="G134" ca="1" si="149">IF(C134="x","",IF(C134="n/a",".",IF(AND(C134&gt;=30%,C134&lt;=59%),"..",IF(AND(C134&gt;=60%,C134&lt;=99%),"…",IF(C134=100%,"….","")))))</f>
        <v/>
      </c>
      <c r="H134" s="393" t="str">
        <f t="shared" ref="H134" ca="1" si="150">IF(C134="x","",IF(C134="n/a",".",IF(AND(C134&gt;=40%,C134&lt;=59%),"..",IF(AND(C134&gt;=60%,C134&lt;=99%),"…",IF(C134=100%,"….","")))))</f>
        <v/>
      </c>
      <c r="I134" s="393" t="str">
        <f t="shared" ref="I134" ca="1" si="151">IF(C134="x","",IF(C134="n/a",".",IF(AND(C134&gt;=50%,C134&lt;=59%),"..",IF(AND(C134&gt;=60%,C134&lt;=99%),"…",IF(C134=100%,"….","")))))</f>
        <v/>
      </c>
      <c r="J134" s="393" t="str">
        <f t="shared" ref="J134" ca="1" si="152">IF(C134="x","",IF(C134="n/a",".",IF(AND(C134&gt;=60%,C134&lt;=99%),"…",IF(C134=100%,"….",""))))</f>
        <v/>
      </c>
      <c r="K134" s="393" t="str">
        <f t="shared" ref="K134" ca="1" si="153">IF(C134="x","",IF(C134="n/a",".",IF(AND(C134&gt;=70%,C134&lt;=99%),"…",IF(C134=100%,"….",""))))</f>
        <v/>
      </c>
      <c r="L134" s="393" t="str">
        <f t="shared" ref="L134" ca="1" si="154">IF(C134="x","",IF(C134="n/a",".",IF(AND(C134&gt;=80%,C134&lt;=99%),"…",IF(C134=100%,"….",""))))</f>
        <v/>
      </c>
      <c r="M134" s="393" t="str">
        <f t="shared" ref="M134" ca="1" si="155">IF(C134="x","",IF(C134="n/a",".",IF(AND(C134&gt;=90%,C134&lt;=99%),"…",IF(C134=100%,"….",""))))</f>
        <v/>
      </c>
      <c r="N134" s="394" t="str">
        <f t="shared" ref="N134" ca="1" si="156">IF(C134="x","",IF(C134="n/a",".",IF(C134=100%,"….","")))</f>
        <v/>
      </c>
    </row>
    <row r="135" spans="2:14" x14ac:dyDescent="0.2">
      <c r="B135" s="338">
        <v>3.14</v>
      </c>
      <c r="C135" s="16" t="str">
        <f ca="1">IF('Reference sheet'!G107="","x",'Reference sheet'!G107)</f>
        <v>x</v>
      </c>
      <c r="D135" s="395" t="str">
        <f t="shared" ref="D135" ca="1" si="157">IF(C135="x","",IF(C135="n/a",".",IF(AND(C135&gt;=0%,C135&lt;=59%),"..",IF(AND(C135&gt;=60%,C135&lt;=99%),"…",IF(C135=100%,"….","")))))</f>
        <v/>
      </c>
      <c r="E135" s="395" t="str">
        <f t="shared" ref="E135" ca="1" si="158">IF(C135="x","",IF(C135="n/a",".",IF(AND(C135&gt;=10%,C135&lt;=59%),"..",IF(AND(C135&gt;=60%,C135&lt;=99%),"…",IF(C135=100%,"….","")))))</f>
        <v/>
      </c>
      <c r="F135" s="395" t="str">
        <f t="shared" ref="F135" ca="1" si="159">IF(C135="x","",IF(C135="n/a",".",IF(AND(C135&gt;=20%,C135&lt;=59%),"..",IF(AND(C135&gt;=60%,C135&lt;=99%),"…",IF(C135=100%,"….","")))))</f>
        <v/>
      </c>
      <c r="G135" s="395" t="str">
        <f t="shared" ref="G135" ca="1" si="160">IF(C135="x","",IF(C135="n/a",".",IF(AND(C135&gt;=30%,C135&lt;=59%),"..",IF(AND(C135&gt;=60%,C135&lt;=99%),"…",IF(C135=100%,"….","")))))</f>
        <v/>
      </c>
      <c r="H135" s="395" t="str">
        <f t="shared" ref="H135" ca="1" si="161">IF(C135="x","",IF(C135="n/a",".",IF(AND(C135&gt;=40%,C135&lt;=59%),"..",IF(AND(C135&gt;=60%,C135&lt;=99%),"…",IF(C135=100%,"….","")))))</f>
        <v/>
      </c>
      <c r="I135" s="395" t="str">
        <f t="shared" ref="I135" ca="1" si="162">IF(C135="x","",IF(C135="n/a",".",IF(AND(C135&gt;=50%,C135&lt;=59%),"..",IF(AND(C135&gt;=60%,C135&lt;=99%),"…",IF(C135=100%,"….","")))))</f>
        <v/>
      </c>
      <c r="J135" s="395" t="str">
        <f t="shared" ref="J135" ca="1" si="163">IF(C135="x","",IF(C135="n/a",".",IF(AND(C135&gt;=60%,C135&lt;=99%),"…",IF(C135=100%,"….",""))))</f>
        <v/>
      </c>
      <c r="K135" s="395" t="str">
        <f t="shared" ref="K135" ca="1" si="164">IF(C135="x","",IF(C135="n/a",".",IF(AND(C135&gt;=70%,C135&lt;=99%),"…",IF(C135=100%,"….",""))))</f>
        <v/>
      </c>
      <c r="L135" s="395" t="str">
        <f t="shared" ref="L135" ca="1" si="165">IF(C135="x","",IF(C135="n/a",".",IF(AND(C135&gt;=80%,C135&lt;=99%),"…",IF(C135=100%,"….",""))))</f>
        <v/>
      </c>
      <c r="M135" s="395" t="str">
        <f t="shared" ref="M135" ca="1" si="166">IF(C135="x","",IF(C135="n/a",".",IF(AND(C135&gt;=90%,C135&lt;=99%),"…",IF(C135=100%,"….",""))))</f>
        <v/>
      </c>
      <c r="N135" s="396" t="str">
        <f t="shared" ref="N135" ca="1" si="167">IF(C135="x","",IF(C135="n/a",".",IF(C135=100%,"….","")))</f>
        <v/>
      </c>
    </row>
    <row r="136" spans="2:14" x14ac:dyDescent="0.2">
      <c r="B136" s="81" t="s">
        <v>1345</v>
      </c>
      <c r="C136" s="18"/>
      <c r="D136" s="18"/>
      <c r="E136" s="18"/>
      <c r="F136" s="18"/>
      <c r="G136" s="18"/>
      <c r="H136" s="18"/>
      <c r="I136" s="18"/>
      <c r="J136" s="18"/>
      <c r="K136" s="18"/>
      <c r="L136" s="18"/>
      <c r="M136" s="18"/>
      <c r="N136" s="82"/>
    </row>
    <row r="137" spans="2:14" x14ac:dyDescent="0.2">
      <c r="B137" s="338">
        <v>3.15</v>
      </c>
      <c r="C137" s="16" t="str">
        <f ca="1">IF('Reference sheet'!G109="","x",'Reference sheet'!G109)</f>
        <v>x</v>
      </c>
      <c r="D137" s="31" t="str">
        <f t="shared" ref="D137:D139" ca="1" si="168">IF(C137="x","",IF(C137="n/a",".",IF(AND(C137&gt;=0%,C137&lt;=59%),"..",IF(AND(C137&gt;=60%,C137&lt;=99%),"…",IF(C137=100%,"….","")))))</f>
        <v/>
      </c>
      <c r="E137" s="31" t="str">
        <f t="shared" ref="E137:E139" ca="1" si="169">IF(C137="x","",IF(C137="n/a",".",IF(AND(C137&gt;=10%,C137&lt;=59%),"..",IF(AND(C137&gt;=60%,C137&lt;=99%),"…",IF(C137=100%,"….","")))))</f>
        <v/>
      </c>
      <c r="F137" s="31" t="str">
        <f t="shared" ref="F137:F139" ca="1" si="170">IF(C137="x","",IF(C137="n/a",".",IF(AND(C137&gt;=20%,C137&lt;=59%),"..",IF(AND(C137&gt;=60%,C137&lt;=99%),"…",IF(C137=100%,"….","")))))</f>
        <v/>
      </c>
      <c r="G137" s="31" t="str">
        <f t="shared" ref="G137:G139" ca="1" si="171">IF(C137="x","",IF(C137="n/a",".",IF(AND(C137&gt;=30%,C137&lt;=59%),"..",IF(AND(C137&gt;=60%,C137&lt;=99%),"…",IF(C137=100%,"….","")))))</f>
        <v/>
      </c>
      <c r="H137" s="31" t="str">
        <f t="shared" ref="H137:H139" ca="1" si="172">IF(C137="x","",IF(C137="n/a",".",IF(AND(C137&gt;=40%,C137&lt;=59%),"..",IF(AND(C137&gt;=60%,C137&lt;=99%),"…",IF(C137=100%,"….","")))))</f>
        <v/>
      </c>
      <c r="I137" s="31" t="str">
        <f t="shared" ref="I137:I139" ca="1" si="173">IF(C137="x","",IF(C137="n/a",".",IF(AND(C137&gt;=50%,C137&lt;=59%),"..",IF(AND(C137&gt;=60%,C137&lt;=99%),"…",IF(C137=100%,"….","")))))</f>
        <v/>
      </c>
      <c r="J137" s="31" t="str">
        <f t="shared" ref="J137:J139" ca="1" si="174">IF(C137="x","",IF(C137="n/a",".",IF(AND(C137&gt;=60%,C137&lt;=99%),"…",IF(C137=100%,"….",""))))</f>
        <v/>
      </c>
      <c r="K137" s="31" t="str">
        <f t="shared" ref="K137:K139" ca="1" si="175">IF(C137="x","",IF(C137="n/a",".",IF(AND(C137&gt;=70%,C137&lt;=99%),"…",IF(C137=100%,"….",""))))</f>
        <v/>
      </c>
      <c r="L137" s="31" t="str">
        <f t="shared" ref="L137:L139" ca="1" si="176">IF(C137="x","",IF(C137="n/a",".",IF(AND(C137&gt;=80%,C137&lt;=99%),"…",IF(C137=100%,"….",""))))</f>
        <v/>
      </c>
      <c r="M137" s="31" t="str">
        <f t="shared" ref="M137:M139" ca="1" si="177">IF(C137="x","",IF(C137="n/a",".",IF(AND(C137&gt;=90%,C137&lt;=99%),"…",IF(C137=100%,"….",""))))</f>
        <v/>
      </c>
      <c r="N137" s="91" t="str">
        <f t="shared" ref="N137:N139" ca="1" si="178">IF(C137="x","",IF(C137="n/a",".",IF(C137=100%,"….","")))</f>
        <v/>
      </c>
    </row>
    <row r="138" spans="2:14" x14ac:dyDescent="0.2">
      <c r="B138" s="81" t="s">
        <v>1346</v>
      </c>
      <c r="C138" s="18"/>
      <c r="D138" s="18"/>
      <c r="E138" s="18"/>
      <c r="F138" s="18"/>
      <c r="G138" s="18"/>
      <c r="H138" s="18"/>
      <c r="I138" s="18"/>
      <c r="J138" s="18"/>
      <c r="K138" s="18"/>
      <c r="L138" s="18"/>
      <c r="M138" s="18"/>
      <c r="N138" s="82"/>
    </row>
    <row r="139" spans="2:14" x14ac:dyDescent="0.2">
      <c r="B139" s="338">
        <v>3.16</v>
      </c>
      <c r="C139" s="16" t="str">
        <f ca="1">IF('Reference sheet'!G111="","x",'Reference sheet'!G111)</f>
        <v>x</v>
      </c>
      <c r="D139" s="18" t="str">
        <f t="shared" ca="1" si="168"/>
        <v/>
      </c>
      <c r="E139" s="18" t="str">
        <f t="shared" ca="1" si="169"/>
        <v/>
      </c>
      <c r="F139" s="18" t="str">
        <f t="shared" ca="1" si="170"/>
        <v/>
      </c>
      <c r="G139" s="18" t="str">
        <f t="shared" ca="1" si="171"/>
        <v/>
      </c>
      <c r="H139" s="18" t="str">
        <f t="shared" ca="1" si="172"/>
        <v/>
      </c>
      <c r="I139" s="18" t="str">
        <f t="shared" ca="1" si="173"/>
        <v/>
      </c>
      <c r="J139" s="18" t="str">
        <f t="shared" ca="1" si="174"/>
        <v/>
      </c>
      <c r="K139" s="18" t="str">
        <f t="shared" ca="1" si="175"/>
        <v/>
      </c>
      <c r="L139" s="18" t="str">
        <f t="shared" ca="1" si="176"/>
        <v/>
      </c>
      <c r="M139" s="18" t="str">
        <f t="shared" ca="1" si="177"/>
        <v/>
      </c>
      <c r="N139" s="82" t="str">
        <f t="shared" ca="1" si="178"/>
        <v/>
      </c>
    </row>
    <row r="140" spans="2:14" x14ac:dyDescent="0.2">
      <c r="B140" s="217" t="s">
        <v>1349</v>
      </c>
      <c r="C140" s="108"/>
      <c r="D140" s="108"/>
      <c r="E140" s="108"/>
      <c r="F140" s="108"/>
      <c r="G140" s="108"/>
      <c r="H140" s="108"/>
      <c r="I140" s="108"/>
      <c r="J140" s="108"/>
      <c r="K140" s="108"/>
      <c r="L140" s="108"/>
      <c r="M140" s="108"/>
      <c r="N140" s="109"/>
    </row>
    <row r="141" spans="2:14" x14ac:dyDescent="0.2">
      <c r="B141" s="81" t="s">
        <v>1349</v>
      </c>
      <c r="C141" s="18"/>
      <c r="D141" s="18"/>
      <c r="E141" s="18"/>
      <c r="F141" s="18"/>
      <c r="G141" s="18"/>
      <c r="H141" s="18"/>
      <c r="I141" s="18"/>
      <c r="J141" s="18"/>
      <c r="K141" s="18"/>
      <c r="L141" s="18"/>
      <c r="M141" s="18"/>
      <c r="N141" s="82"/>
    </row>
    <row r="142" spans="2:14" x14ac:dyDescent="0.2">
      <c r="B142" s="338">
        <v>3.17</v>
      </c>
      <c r="C142" s="16" t="str">
        <f ca="1">IF('Reference sheet'!G114="","x",'Reference sheet'!G114)</f>
        <v>x</v>
      </c>
      <c r="D142" s="37" t="str">
        <f t="shared" ref="D142" ca="1" si="179">IF(C142="x","",IF(C142="n/a",".",IF(AND(C142&gt;=0%,C142&lt;=59%),"..",IF(AND(C142&gt;=60%,C142&lt;=99%),"…",IF(C142=100%,"….","")))))</f>
        <v/>
      </c>
      <c r="E142" s="37" t="str">
        <f t="shared" ref="E142" ca="1" si="180">IF(C142="x","",IF(C142="n/a",".",IF(AND(C142&gt;=10%,C142&lt;=59%),"..",IF(AND(C142&gt;=60%,C142&lt;=99%),"…",IF(C142=100%,"….","")))))</f>
        <v/>
      </c>
      <c r="F142" s="37" t="str">
        <f t="shared" ref="F142" ca="1" si="181">IF(C142="x","",IF(C142="n/a",".",IF(AND(C142&gt;=20%,C142&lt;=59%),"..",IF(AND(C142&gt;=60%,C142&lt;=99%),"…",IF(C142=100%,"….","")))))</f>
        <v/>
      </c>
      <c r="G142" s="37" t="str">
        <f t="shared" ref="G142" ca="1" si="182">IF(C142="x","",IF(C142="n/a",".",IF(AND(C142&gt;=30%,C142&lt;=59%),"..",IF(AND(C142&gt;=60%,C142&lt;=99%),"…",IF(C142=100%,"….","")))))</f>
        <v/>
      </c>
      <c r="H142" s="37" t="str">
        <f t="shared" ref="H142" ca="1" si="183">IF(C142="x","",IF(C142="n/a",".",IF(AND(C142&gt;=40%,C142&lt;=59%),"..",IF(AND(C142&gt;=60%,C142&lt;=99%),"…",IF(C142=100%,"….","")))))</f>
        <v/>
      </c>
      <c r="I142" s="37" t="str">
        <f t="shared" ref="I142" ca="1" si="184">IF(C142="x","",IF(C142="n/a",".",IF(AND(C142&gt;=50%,C142&lt;=59%),"..",IF(AND(C142&gt;=60%,C142&lt;=99%),"…",IF(C142=100%,"….","")))))</f>
        <v/>
      </c>
      <c r="J142" s="37" t="str">
        <f t="shared" ref="J142" ca="1" si="185">IF(C142="x","",IF(C142="n/a",".",IF(AND(C142&gt;=60%,C142&lt;=99%),"…",IF(C142=100%,"….",""))))</f>
        <v/>
      </c>
      <c r="K142" s="37" t="str">
        <f t="shared" ref="K142" ca="1" si="186">IF(C142="x","",IF(C142="n/a",".",IF(AND(C142&gt;=70%,C142&lt;=99%),"…",IF(C142=100%,"….",""))))</f>
        <v/>
      </c>
      <c r="L142" s="37" t="str">
        <f t="shared" ref="L142" ca="1" si="187">IF(C142="x","",IF(C142="n/a",".",IF(AND(C142&gt;=80%,C142&lt;=99%),"…",IF(C142=100%,"….",""))))</f>
        <v/>
      </c>
      <c r="M142" s="37" t="str">
        <f t="shared" ref="M142" ca="1" si="188">IF(C142="x","",IF(C142="n/a",".",IF(AND(C142&gt;=90%,C142&lt;=99%),"…",IF(C142=100%,"….",""))))</f>
        <v/>
      </c>
      <c r="N142" s="92" t="str">
        <f t="shared" ref="N142" ca="1" si="189">IF(C142="x","",IF(C142="n/a",".",IF(C142=100%,"….","")))</f>
        <v/>
      </c>
    </row>
    <row r="143" spans="2:14" x14ac:dyDescent="0.2">
      <c r="B143" s="217" t="s">
        <v>150</v>
      </c>
      <c r="C143" s="108"/>
      <c r="D143" s="108"/>
      <c r="E143" s="108"/>
      <c r="F143" s="108"/>
      <c r="G143" s="108"/>
      <c r="H143" s="108"/>
      <c r="I143" s="108"/>
      <c r="J143" s="108"/>
      <c r="K143" s="108"/>
      <c r="L143" s="108"/>
      <c r="M143" s="108"/>
      <c r="N143" s="109"/>
    </row>
    <row r="144" spans="2:14" x14ac:dyDescent="0.2">
      <c r="B144" s="81" t="s">
        <v>150</v>
      </c>
      <c r="C144" s="18"/>
      <c r="D144" s="18"/>
      <c r="E144" s="18"/>
      <c r="F144" s="18"/>
      <c r="G144" s="18"/>
      <c r="H144" s="18"/>
      <c r="I144" s="18"/>
      <c r="J144" s="18"/>
      <c r="K144" s="18"/>
      <c r="L144" s="18"/>
      <c r="M144" s="18"/>
      <c r="N144" s="82"/>
    </row>
    <row r="145" spans="2:14" x14ac:dyDescent="0.2">
      <c r="B145" s="338">
        <v>3.18</v>
      </c>
      <c r="C145" s="16" t="str">
        <f ca="1">IF('Reference sheet'!G117="","x",'Reference sheet'!G117)</f>
        <v>x</v>
      </c>
      <c r="D145" s="33" t="str">
        <f t="shared" ref="D145" ca="1" si="190">IF(C145="x","",IF(C145="n/a",".",IF(AND(C145&gt;=0%,C145&lt;=59%),"..",IF(AND(C145&gt;=60%,C145&lt;=99%),"…",IF(C145=100%,"….","")))))</f>
        <v/>
      </c>
      <c r="E145" s="33" t="str">
        <f t="shared" ref="E145" ca="1" si="191">IF(C145="x","",IF(C145="n/a",".",IF(AND(C145&gt;=10%,C145&lt;=59%),"..",IF(AND(C145&gt;=60%,C145&lt;=99%),"…",IF(C145=100%,"….","")))))</f>
        <v/>
      </c>
      <c r="F145" s="33" t="str">
        <f t="shared" ref="F145" ca="1" si="192">IF(C145="x","",IF(C145="n/a",".",IF(AND(C145&gt;=20%,C145&lt;=59%),"..",IF(AND(C145&gt;=60%,C145&lt;=99%),"…",IF(C145=100%,"….","")))))</f>
        <v/>
      </c>
      <c r="G145" s="33" t="str">
        <f t="shared" ref="G145" ca="1" si="193">IF(C145="x","",IF(C145="n/a",".",IF(AND(C145&gt;=30%,C145&lt;=59%),"..",IF(AND(C145&gt;=60%,C145&lt;=99%),"…",IF(C145=100%,"….","")))))</f>
        <v/>
      </c>
      <c r="H145" s="33" t="str">
        <f t="shared" ref="H145" ca="1" si="194">IF(C145="x","",IF(C145="n/a",".",IF(AND(C145&gt;=40%,C145&lt;=59%),"..",IF(AND(C145&gt;=60%,C145&lt;=99%),"…",IF(C145=100%,"….","")))))</f>
        <v/>
      </c>
      <c r="I145" s="33" t="str">
        <f t="shared" ref="I145" ca="1" si="195">IF(C145="x","",IF(C145="n/a",".",IF(AND(C145&gt;=50%,C145&lt;=59%),"..",IF(AND(C145&gt;=60%,C145&lt;=99%),"…",IF(C145=100%,"….","")))))</f>
        <v/>
      </c>
      <c r="J145" s="33" t="str">
        <f t="shared" ref="J145" ca="1" si="196">IF(C145="x","",IF(C145="n/a",".",IF(AND(C145&gt;=60%,C145&lt;=99%),"…",IF(C145=100%,"….",""))))</f>
        <v/>
      </c>
      <c r="K145" s="33" t="str">
        <f t="shared" ref="K145" ca="1" si="197">IF(C145="x","",IF(C145="n/a",".",IF(AND(C145&gt;=70%,C145&lt;=99%),"…",IF(C145=100%,"….",""))))</f>
        <v/>
      </c>
      <c r="L145" s="33" t="str">
        <f t="shared" ref="L145" ca="1" si="198">IF(C145="x","",IF(C145="n/a",".",IF(AND(C145&gt;=80%,C145&lt;=99%),"…",IF(C145=100%,"….",""))))</f>
        <v/>
      </c>
      <c r="M145" s="33" t="str">
        <f t="shared" ref="M145" ca="1" si="199">IF(C145="x","",IF(C145="n/a",".",IF(AND(C145&gt;=90%,C145&lt;=99%),"…",IF(C145=100%,"….",""))))</f>
        <v/>
      </c>
      <c r="N145" s="93" t="str">
        <f t="shared" ref="N145" ca="1" si="200">IF(C145="x","",IF(C145="n/a",".",IF(C145=100%,"….","")))</f>
        <v/>
      </c>
    </row>
    <row r="146" spans="2:14" x14ac:dyDescent="0.2">
      <c r="B146" s="391">
        <v>3.19</v>
      </c>
      <c r="C146" s="135" t="str">
        <f ca="1">IF('Reference sheet'!G118="","x",'Reference sheet'!G118)</f>
        <v>x</v>
      </c>
      <c r="D146" s="136" t="str">
        <f t="shared" ref="D146" ca="1" si="201">IF(C146="x","",IF(C146="n/a",".",IF(AND(C146&gt;=0%,C146&lt;=59%),"..",IF(AND(C146&gt;=60%,C146&lt;=99%),"…",IF(C146=100%,"….","")))))</f>
        <v/>
      </c>
      <c r="E146" s="136" t="str">
        <f t="shared" ref="E146" ca="1" si="202">IF(C146="x","",IF(C146="n/a",".",IF(AND(C146&gt;=10%,C146&lt;=59%),"..",IF(AND(C146&gt;=60%,C146&lt;=99%),"…",IF(C146=100%,"….","")))))</f>
        <v/>
      </c>
      <c r="F146" s="136" t="str">
        <f t="shared" ref="F146" ca="1" si="203">IF(C146="x","",IF(C146="n/a",".",IF(AND(C146&gt;=20%,C146&lt;=59%),"..",IF(AND(C146&gt;=60%,C146&lt;=99%),"…",IF(C146=100%,"….","")))))</f>
        <v/>
      </c>
      <c r="G146" s="136" t="str">
        <f t="shared" ref="G146" ca="1" si="204">IF(C146="x","",IF(C146="n/a",".",IF(AND(C146&gt;=30%,C146&lt;=59%),"..",IF(AND(C146&gt;=60%,C146&lt;=99%),"…",IF(C146=100%,"….","")))))</f>
        <v/>
      </c>
      <c r="H146" s="136" t="str">
        <f t="shared" ref="H146" ca="1" si="205">IF(C146="x","",IF(C146="n/a",".",IF(AND(C146&gt;=40%,C146&lt;=59%),"..",IF(AND(C146&gt;=60%,C146&lt;=99%),"…",IF(C146=100%,"….","")))))</f>
        <v/>
      </c>
      <c r="I146" s="136" t="str">
        <f t="shared" ref="I146" ca="1" si="206">IF(C146="x","",IF(C146="n/a",".",IF(AND(C146&gt;=50%,C146&lt;=59%),"..",IF(AND(C146&gt;=60%,C146&lt;=99%),"…",IF(C146=100%,"….","")))))</f>
        <v/>
      </c>
      <c r="J146" s="136" t="str">
        <f t="shared" ref="J146" ca="1" si="207">IF(C146="x","",IF(C146="n/a",".",IF(AND(C146&gt;=60%,C146&lt;=99%),"…",IF(C146=100%,"….",""))))</f>
        <v/>
      </c>
      <c r="K146" s="136" t="str">
        <f t="shared" ref="K146" ca="1" si="208">IF(C146="x","",IF(C146="n/a",".",IF(AND(C146&gt;=70%,C146&lt;=99%),"…",IF(C146=100%,"….",""))))</f>
        <v/>
      </c>
      <c r="L146" s="136" t="str">
        <f t="shared" ref="L146" ca="1" si="209">IF(C146="x","",IF(C146="n/a",".",IF(AND(C146&gt;=80%,C146&lt;=99%),"…",IF(C146=100%,"….",""))))</f>
        <v/>
      </c>
      <c r="M146" s="136" t="str">
        <f t="shared" ref="M146" ca="1" si="210">IF(C146="x","",IF(C146="n/a",".",IF(AND(C146&gt;=90%,C146&lt;=99%),"…",IF(C146=100%,"….",""))))</f>
        <v/>
      </c>
      <c r="N146" s="392" t="str">
        <f t="shared" ref="N146" ca="1" si="211">IF(C146="x","",IF(C146="n/a",".",IF(C146=100%,"….","")))</f>
        <v/>
      </c>
    </row>
    <row r="147" spans="2:14" x14ac:dyDescent="0.2">
      <c r="B147" s="1"/>
      <c r="C147" s="1"/>
      <c r="D147" s="1"/>
      <c r="E147" s="1"/>
      <c r="F147" s="1"/>
      <c r="G147" s="1"/>
      <c r="H147" s="1"/>
      <c r="I147" s="1"/>
      <c r="J147" s="1"/>
      <c r="K147" s="1"/>
      <c r="L147" s="1"/>
      <c r="M147" s="1"/>
      <c r="N147" s="1"/>
    </row>
    <row r="148" spans="2:14" x14ac:dyDescent="0.2">
      <c r="B148" s="105" t="s">
        <v>1509</v>
      </c>
      <c r="C148" s="106"/>
      <c r="D148" s="106"/>
      <c r="E148" s="106"/>
      <c r="F148" s="106"/>
      <c r="G148" s="106"/>
      <c r="H148" s="106"/>
      <c r="I148" s="106"/>
      <c r="J148" s="106"/>
      <c r="K148" s="106"/>
      <c r="L148" s="106"/>
      <c r="M148" s="106"/>
      <c r="N148" s="106"/>
    </row>
    <row r="149" spans="2:14" x14ac:dyDescent="0.2">
      <c r="B149" s="106" t="s">
        <v>401</v>
      </c>
      <c r="C149" s="106"/>
      <c r="D149" s="106"/>
      <c r="E149" s="106"/>
      <c r="F149" s="106"/>
      <c r="G149" s="404">
        <f ca="1">COUNTIF(C110:C146,1)</f>
        <v>0</v>
      </c>
      <c r="H149" s="405" t="str">
        <f ca="1">IFERROR(G149/G152,"")</f>
        <v/>
      </c>
      <c r="I149" s="106"/>
      <c r="J149" s="106"/>
      <c r="K149" s="106"/>
      <c r="L149" s="106"/>
      <c r="M149" s="106"/>
      <c r="N149" s="106"/>
    </row>
    <row r="150" spans="2:14" x14ac:dyDescent="0.2">
      <c r="B150" s="106" t="s">
        <v>402</v>
      </c>
      <c r="C150" s="106"/>
      <c r="D150" s="106"/>
      <c r="E150" s="106"/>
      <c r="F150" s="106"/>
      <c r="G150" s="404">
        <f ca="1">COUNTIFS(C110:C146,"&lt;&gt;",C110:C146,"&lt;&gt;n/a",C110:C146,"&lt;&gt;x",C110:C146,"&lt;&gt;1")</f>
        <v>0</v>
      </c>
      <c r="H150" s="405" t="str">
        <f ca="1">IFERROR(G150/G152,"")</f>
        <v/>
      </c>
      <c r="I150" s="106"/>
      <c r="J150" s="106"/>
      <c r="K150" s="106"/>
      <c r="L150" s="106"/>
      <c r="M150" s="106"/>
      <c r="N150" s="106"/>
    </row>
    <row r="151" spans="2:14" x14ac:dyDescent="0.2">
      <c r="B151" s="106" t="s">
        <v>403</v>
      </c>
      <c r="C151" s="106"/>
      <c r="D151" s="106"/>
      <c r="E151" s="106"/>
      <c r="F151" s="106"/>
      <c r="G151" s="404">
        <f ca="1">COUNTIF(C110:C146,"n/a")</f>
        <v>0</v>
      </c>
      <c r="H151" s="405" t="str">
        <f ca="1">IFERROR(G151/G152,"")</f>
        <v/>
      </c>
      <c r="I151" s="106"/>
      <c r="J151" s="106"/>
      <c r="K151" s="106"/>
      <c r="L151" s="106"/>
      <c r="M151" s="106"/>
      <c r="N151" s="106"/>
    </row>
    <row r="152" spans="2:14" x14ac:dyDescent="0.2">
      <c r="B152" s="106" t="s">
        <v>404</v>
      </c>
      <c r="C152" s="106"/>
      <c r="D152" s="106"/>
      <c r="E152" s="106"/>
      <c r="F152" s="106"/>
      <c r="G152" s="404">
        <f ca="1">SUM(G149:G151)</f>
        <v>0</v>
      </c>
      <c r="H152" s="107" t="str">
        <f ca="1">IF(OR(G152=0,G152=19),"","NOTE: Total should be equal to 19, please review actions")</f>
        <v/>
      </c>
      <c r="I152" s="106"/>
      <c r="J152" s="106"/>
      <c r="K152" s="106"/>
      <c r="L152" s="106"/>
      <c r="M152" s="106"/>
      <c r="N152" s="106"/>
    </row>
    <row r="153" spans="2:14" x14ac:dyDescent="0.2">
      <c r="B153" s="1"/>
      <c r="C153" s="1"/>
      <c r="D153" s="1"/>
      <c r="E153" s="1"/>
      <c r="F153" s="1"/>
      <c r="G153" s="1"/>
      <c r="H153" s="1"/>
      <c r="I153" s="1"/>
      <c r="J153" s="1"/>
      <c r="K153" s="1"/>
      <c r="L153" s="1"/>
      <c r="M153" s="1"/>
      <c r="N153" s="1"/>
    </row>
    <row r="154" spans="2:14" x14ac:dyDescent="0.2">
      <c r="B154" s="10" t="s">
        <v>386</v>
      </c>
      <c r="C154" s="1"/>
      <c r="D154" s="1"/>
      <c r="E154" s="1"/>
      <c r="F154" s="1" t="str">
        <f>F1</f>
        <v>Enter the name of your health service organisation here.</v>
      </c>
      <c r="G154" s="1"/>
      <c r="H154" s="1"/>
      <c r="I154" s="1"/>
      <c r="J154" s="1"/>
      <c r="K154" s="1"/>
      <c r="L154" s="1"/>
      <c r="M154" s="1"/>
      <c r="N154" s="1"/>
    </row>
    <row r="155" spans="2:14" x14ac:dyDescent="0.2">
      <c r="B155" s="403" t="s">
        <v>1372</v>
      </c>
      <c r="C155" s="1"/>
      <c r="D155" s="1"/>
      <c r="E155" s="1"/>
      <c r="F155" s="1"/>
      <c r="G155" s="1"/>
      <c r="H155" s="1"/>
      <c r="I155" s="1"/>
      <c r="J155" s="1"/>
      <c r="K155" s="1"/>
      <c r="L155" s="1"/>
      <c r="M155" s="1"/>
      <c r="N155" s="1"/>
    </row>
    <row r="156" spans="2:14" x14ac:dyDescent="0.2">
      <c r="B156" s="1"/>
      <c r="C156" s="1"/>
      <c r="D156" s="1"/>
      <c r="E156" s="1"/>
      <c r="F156" s="1"/>
      <c r="G156" s="1"/>
      <c r="H156" s="1"/>
      <c r="I156" s="1"/>
      <c r="J156" s="1"/>
      <c r="K156" s="1"/>
      <c r="L156" s="1"/>
      <c r="M156" s="1"/>
      <c r="N156" s="1"/>
    </row>
    <row r="157" spans="2:14" x14ac:dyDescent="0.2">
      <c r="B157" s="483" t="s">
        <v>387</v>
      </c>
      <c r="C157" s="481" t="s">
        <v>388</v>
      </c>
      <c r="D157" s="480" t="s">
        <v>381</v>
      </c>
      <c r="E157" s="480"/>
      <c r="F157" s="480"/>
      <c r="G157" s="480"/>
      <c r="H157" s="480"/>
      <c r="I157" s="480"/>
      <c r="J157" s="480"/>
      <c r="K157" s="480"/>
      <c r="L157" s="480"/>
      <c r="M157" s="480"/>
      <c r="N157" s="70" t="s">
        <v>380</v>
      </c>
    </row>
    <row r="158" spans="2:14" x14ac:dyDescent="0.2">
      <c r="B158" s="471"/>
      <c r="C158" s="482"/>
      <c r="D158" s="77">
        <v>0</v>
      </c>
      <c r="E158" s="77">
        <v>0.1</v>
      </c>
      <c r="F158" s="77">
        <v>0.2</v>
      </c>
      <c r="G158" s="77">
        <v>0.3</v>
      </c>
      <c r="H158" s="77">
        <v>0.4</v>
      </c>
      <c r="I158" s="77">
        <v>0.5</v>
      </c>
      <c r="J158" s="77">
        <v>0.6</v>
      </c>
      <c r="K158" s="77">
        <v>0.7</v>
      </c>
      <c r="L158" s="77">
        <v>0.8</v>
      </c>
      <c r="M158" s="77">
        <v>0.9</v>
      </c>
      <c r="N158" s="77">
        <v>1</v>
      </c>
    </row>
    <row r="159" spans="2:14" x14ac:dyDescent="0.2">
      <c r="B159" s="78" t="s">
        <v>154</v>
      </c>
      <c r="C159" s="79"/>
      <c r="D159" s="79"/>
      <c r="E159" s="79"/>
      <c r="F159" s="79"/>
      <c r="G159" s="79"/>
      <c r="H159" s="79"/>
      <c r="I159" s="79"/>
      <c r="J159" s="79"/>
      <c r="K159" s="79"/>
      <c r="L159" s="79"/>
      <c r="M159" s="79"/>
      <c r="N159" s="80"/>
    </row>
    <row r="160" spans="2:14" x14ac:dyDescent="0.2">
      <c r="B160" s="218" t="s">
        <v>155</v>
      </c>
      <c r="C160" s="96"/>
      <c r="D160" s="96"/>
      <c r="E160" s="96"/>
      <c r="F160" s="96"/>
      <c r="G160" s="96"/>
      <c r="H160" s="96"/>
      <c r="I160" s="96"/>
      <c r="J160" s="96"/>
      <c r="K160" s="96"/>
      <c r="L160" s="96"/>
      <c r="M160" s="96"/>
      <c r="N160" s="97"/>
    </row>
    <row r="161" spans="2:14" x14ac:dyDescent="0.2">
      <c r="B161" s="81" t="s">
        <v>134</v>
      </c>
      <c r="C161" s="18"/>
      <c r="D161" s="18"/>
      <c r="E161" s="18"/>
      <c r="F161" s="18"/>
      <c r="G161" s="18"/>
      <c r="H161" s="18"/>
      <c r="I161" s="18"/>
      <c r="J161" s="18"/>
      <c r="K161" s="18"/>
      <c r="L161" s="18"/>
      <c r="M161" s="18"/>
      <c r="N161" s="82"/>
    </row>
    <row r="162" spans="2:14" x14ac:dyDescent="0.2">
      <c r="B162" s="338">
        <v>4.01</v>
      </c>
      <c r="C162" s="16" t="str">
        <f ca="1">IF('Reference sheet'!G122="","x",'Reference sheet'!G122)</f>
        <v>x</v>
      </c>
      <c r="D162" s="18" t="str">
        <f t="shared" ref="D162" ca="1" si="212">IF(C162="x","",IF(C162="n/a",".",IF(AND(C162&gt;=0%,C162&lt;=59%),"..",IF(AND(C162&gt;=60%,C162&lt;=99%),"…",IF(C162=100%,"….","")))))</f>
        <v/>
      </c>
      <c r="E162" s="18" t="str">
        <f t="shared" ref="E162" ca="1" si="213">IF(C162="x","",IF(C162="n/a",".",IF(AND(C162&gt;=10%,C162&lt;=59%),"..",IF(AND(C162&gt;=60%,C162&lt;=99%),"…",IF(C162=100%,"….","")))))</f>
        <v/>
      </c>
      <c r="F162" s="18" t="str">
        <f t="shared" ref="F162" ca="1" si="214">IF(C162="x","",IF(C162="n/a",".",IF(AND(C162&gt;=20%,C162&lt;=59%),"..",IF(AND(C162&gt;=60%,C162&lt;=99%),"…",IF(C162=100%,"….","")))))</f>
        <v/>
      </c>
      <c r="G162" s="18" t="str">
        <f t="shared" ref="G162" ca="1" si="215">IF(C162="x","",IF(C162="n/a",".",IF(AND(C162&gt;=30%,C162&lt;=59%),"..",IF(AND(C162&gt;=60%,C162&lt;=99%),"…",IF(C162=100%,"….","")))))</f>
        <v/>
      </c>
      <c r="H162" s="18" t="str">
        <f t="shared" ref="H162" ca="1" si="216">IF(C162="x","",IF(C162="n/a",".",IF(AND(C162&gt;=40%,C162&lt;=59%),"..",IF(AND(C162&gt;=60%,C162&lt;=99%),"…",IF(C162=100%,"….","")))))</f>
        <v/>
      </c>
      <c r="I162" s="18" t="str">
        <f t="shared" ref="I162" ca="1" si="217">IF(C162="x","",IF(C162="n/a",".",IF(AND(C162&gt;=50%,C162&lt;=59%),"..",IF(AND(C162&gt;=60%,C162&lt;=99%),"…",IF(C162=100%,"….","")))))</f>
        <v/>
      </c>
      <c r="J162" s="18" t="str">
        <f t="shared" ref="J162" ca="1" si="218">IF(C162="x","",IF(C162="n/a",".",IF(AND(C162&gt;=60%,C162&lt;=99%),"…",IF(C162=100%,"….",""))))</f>
        <v/>
      </c>
      <c r="K162" s="18" t="str">
        <f t="shared" ref="K162" ca="1" si="219">IF(C162="x","",IF(C162="n/a",".",IF(AND(C162&gt;=70%,C162&lt;=99%),"…",IF(C162=100%,"….",""))))</f>
        <v/>
      </c>
      <c r="L162" s="18" t="str">
        <f t="shared" ref="L162" ca="1" si="220">IF(C162="x","",IF(C162="n/a",".",IF(AND(C162&gt;=80%,C162&lt;=99%),"…",IF(C162=100%,"….",""))))</f>
        <v/>
      </c>
      <c r="M162" s="18" t="str">
        <f t="shared" ref="M162" ca="1" si="221">IF(C162="x","",IF(C162="n/a",".",IF(AND(C162&gt;=90%,C162&lt;=99%),"…",IF(C162=100%,"….",""))))</f>
        <v/>
      </c>
      <c r="N162" s="82" t="str">
        <f t="shared" ref="N162" ca="1" si="222">IF(C162="x","",IF(C162="n/a",".",IF(C162=100%,"….","")))</f>
        <v/>
      </c>
    </row>
    <row r="163" spans="2:14" x14ac:dyDescent="0.2">
      <c r="B163" s="81" t="s">
        <v>100</v>
      </c>
      <c r="C163" s="18"/>
      <c r="D163" s="18"/>
      <c r="E163" s="18"/>
      <c r="F163" s="18"/>
      <c r="G163" s="18"/>
      <c r="H163" s="18"/>
      <c r="I163" s="18"/>
      <c r="J163" s="18"/>
      <c r="K163" s="18"/>
      <c r="L163" s="18"/>
      <c r="M163" s="18"/>
      <c r="N163" s="82"/>
    </row>
    <row r="164" spans="2:14" x14ac:dyDescent="0.2">
      <c r="B164" s="338">
        <v>4.0199999999999996</v>
      </c>
      <c r="C164" s="16" t="str">
        <f ca="1">IF('Reference sheet'!G124="","x",'Reference sheet'!G124)</f>
        <v>x</v>
      </c>
      <c r="D164" s="18" t="str">
        <f t="shared" ref="D164" ca="1" si="223">IF(C164="x","",IF(C164="n/a",".",IF(AND(C164&gt;=0%,C164&lt;=59%),"..",IF(AND(C164&gt;=60%,C164&lt;=99%),"…",IF(C164=100%,"….","")))))</f>
        <v/>
      </c>
      <c r="E164" s="18" t="str">
        <f t="shared" ref="E164" ca="1" si="224">IF(C164="x","",IF(C164="n/a",".",IF(AND(C164&gt;=10%,C164&lt;=59%),"..",IF(AND(C164&gt;=60%,C164&lt;=99%),"…",IF(C164=100%,"….","")))))</f>
        <v/>
      </c>
      <c r="F164" s="18" t="str">
        <f t="shared" ref="F164" ca="1" si="225">IF(C164="x","",IF(C164="n/a",".",IF(AND(C164&gt;=20%,C164&lt;=59%),"..",IF(AND(C164&gt;=60%,C164&lt;=99%),"…",IF(C164=100%,"….","")))))</f>
        <v/>
      </c>
      <c r="G164" s="18" t="str">
        <f t="shared" ref="G164" ca="1" si="226">IF(C164="x","",IF(C164="n/a",".",IF(AND(C164&gt;=30%,C164&lt;=59%),"..",IF(AND(C164&gt;=60%,C164&lt;=99%),"…",IF(C164=100%,"….","")))))</f>
        <v/>
      </c>
      <c r="H164" s="18" t="str">
        <f t="shared" ref="H164" ca="1" si="227">IF(C164="x","",IF(C164="n/a",".",IF(AND(C164&gt;=40%,C164&lt;=59%),"..",IF(AND(C164&gt;=60%,C164&lt;=99%),"…",IF(C164=100%,"….","")))))</f>
        <v/>
      </c>
      <c r="I164" s="18" t="str">
        <f t="shared" ref="I164" ca="1" si="228">IF(C164="x","",IF(C164="n/a",".",IF(AND(C164&gt;=50%,C164&lt;=59%),"..",IF(AND(C164&gt;=60%,C164&lt;=99%),"…",IF(C164=100%,"….","")))))</f>
        <v/>
      </c>
      <c r="J164" s="18" t="str">
        <f t="shared" ref="J164" ca="1" si="229">IF(C164="x","",IF(C164="n/a",".",IF(AND(C164&gt;=60%,C164&lt;=99%),"…",IF(C164=100%,"….",""))))</f>
        <v/>
      </c>
      <c r="K164" s="18" t="str">
        <f t="shared" ref="K164" ca="1" si="230">IF(C164="x","",IF(C164="n/a",".",IF(AND(C164&gt;=70%,C164&lt;=99%),"…",IF(C164=100%,"….",""))))</f>
        <v/>
      </c>
      <c r="L164" s="18" t="str">
        <f t="shared" ref="L164" ca="1" si="231">IF(C164="x","",IF(C164="n/a",".",IF(AND(C164&gt;=80%,C164&lt;=99%),"…",IF(C164=100%,"….",""))))</f>
        <v/>
      </c>
      <c r="M164" s="18" t="str">
        <f t="shared" ref="M164" ca="1" si="232">IF(C164="x","",IF(C164="n/a",".",IF(AND(C164&gt;=90%,C164&lt;=99%),"…",IF(C164=100%,"….",""))))</f>
        <v/>
      </c>
      <c r="N164" s="82" t="str">
        <f t="shared" ref="N164" ca="1" si="233">IF(C164="x","",IF(C164="n/a",".",IF(C164=100%,"….","")))</f>
        <v/>
      </c>
    </row>
    <row r="165" spans="2:14" x14ac:dyDescent="0.2">
      <c r="B165" s="81" t="s">
        <v>136</v>
      </c>
      <c r="C165" s="18"/>
      <c r="D165" s="18"/>
      <c r="E165" s="18"/>
      <c r="F165" s="18"/>
      <c r="G165" s="18"/>
      <c r="H165" s="18"/>
      <c r="I165" s="18"/>
      <c r="J165" s="18"/>
      <c r="K165" s="18"/>
      <c r="L165" s="18"/>
      <c r="M165" s="18"/>
      <c r="N165" s="82"/>
    </row>
    <row r="166" spans="2:14" x14ac:dyDescent="0.2">
      <c r="B166" s="338">
        <v>4.03</v>
      </c>
      <c r="C166" s="16" t="str">
        <f ca="1">IF('Reference sheet'!G126="","x",'Reference sheet'!G126)</f>
        <v>x</v>
      </c>
      <c r="D166" s="18" t="str">
        <f t="shared" ref="D166" ca="1" si="234">IF(C166="x","",IF(C166="n/a",".",IF(AND(C166&gt;=0%,C166&lt;=59%),"..",IF(AND(C166&gt;=60%,C166&lt;=99%),"…",IF(C166=100%,"….","")))))</f>
        <v/>
      </c>
      <c r="E166" s="18" t="str">
        <f t="shared" ref="E166" ca="1" si="235">IF(C166="x","",IF(C166="n/a",".",IF(AND(C166&gt;=10%,C166&lt;=59%),"..",IF(AND(C166&gt;=60%,C166&lt;=99%),"…",IF(C166=100%,"….","")))))</f>
        <v/>
      </c>
      <c r="F166" s="18" t="str">
        <f t="shared" ref="F166" ca="1" si="236">IF(C166="x","",IF(C166="n/a",".",IF(AND(C166&gt;=20%,C166&lt;=59%),"..",IF(AND(C166&gt;=60%,C166&lt;=99%),"…",IF(C166=100%,"….","")))))</f>
        <v/>
      </c>
      <c r="G166" s="18" t="str">
        <f t="shared" ref="G166" ca="1" si="237">IF(C166="x","",IF(C166="n/a",".",IF(AND(C166&gt;=30%,C166&lt;=59%),"..",IF(AND(C166&gt;=60%,C166&lt;=99%),"…",IF(C166=100%,"….","")))))</f>
        <v/>
      </c>
      <c r="H166" s="18" t="str">
        <f t="shared" ref="H166" ca="1" si="238">IF(C166="x","",IF(C166="n/a",".",IF(AND(C166&gt;=40%,C166&lt;=59%),"..",IF(AND(C166&gt;=60%,C166&lt;=99%),"…",IF(C166=100%,"….","")))))</f>
        <v/>
      </c>
      <c r="I166" s="18" t="str">
        <f t="shared" ref="I166" ca="1" si="239">IF(C166="x","",IF(C166="n/a",".",IF(AND(C166&gt;=50%,C166&lt;=59%),"..",IF(AND(C166&gt;=60%,C166&lt;=99%),"…",IF(C166=100%,"….","")))))</f>
        <v/>
      </c>
      <c r="J166" s="18" t="str">
        <f t="shared" ref="J166" ca="1" si="240">IF(C166="x","",IF(C166="n/a",".",IF(AND(C166&gt;=60%,C166&lt;=99%),"…",IF(C166=100%,"….",""))))</f>
        <v/>
      </c>
      <c r="K166" s="18" t="str">
        <f t="shared" ref="K166" ca="1" si="241">IF(C166="x","",IF(C166="n/a",".",IF(AND(C166&gt;=70%,C166&lt;=99%),"…",IF(C166=100%,"….",""))))</f>
        <v/>
      </c>
      <c r="L166" s="18" t="str">
        <f t="shared" ref="L166" ca="1" si="242">IF(C166="x","",IF(C166="n/a",".",IF(AND(C166&gt;=80%,C166&lt;=99%),"…",IF(C166=100%,"….",""))))</f>
        <v/>
      </c>
      <c r="M166" s="18" t="str">
        <f t="shared" ref="M166" ca="1" si="243">IF(C166="x","",IF(C166="n/a",".",IF(AND(C166&gt;=90%,C166&lt;=99%),"…",IF(C166=100%,"….",""))))</f>
        <v/>
      </c>
      <c r="N166" s="82" t="str">
        <f t="shared" ref="N166" ca="1" si="244">IF(C166="x","",IF(C166="n/a",".",IF(C166=100%,"….","")))</f>
        <v/>
      </c>
    </row>
    <row r="167" spans="2:14" x14ac:dyDescent="0.2">
      <c r="B167" s="81" t="s">
        <v>162</v>
      </c>
      <c r="C167" s="18"/>
      <c r="D167" s="18"/>
      <c r="E167" s="18"/>
      <c r="F167" s="18"/>
      <c r="G167" s="18"/>
      <c r="H167" s="18"/>
      <c r="I167" s="18"/>
      <c r="J167" s="18"/>
      <c r="K167" s="18"/>
      <c r="L167" s="18"/>
      <c r="M167" s="18"/>
      <c r="N167" s="82"/>
    </row>
    <row r="168" spans="2:14" x14ac:dyDescent="0.2">
      <c r="B168" s="338">
        <v>4.04</v>
      </c>
      <c r="C168" s="16" t="str">
        <f ca="1">IF('Reference sheet'!G128="","x",'Reference sheet'!G128)</f>
        <v>x</v>
      </c>
      <c r="D168" s="18" t="str">
        <f t="shared" ref="D168" ca="1" si="245">IF(C168="x","",IF(C168="n/a",".",IF(AND(C168&gt;=0%,C168&lt;=59%),"..",IF(AND(C168&gt;=60%,C168&lt;=99%),"…",IF(C168=100%,"….","")))))</f>
        <v/>
      </c>
      <c r="E168" s="18" t="str">
        <f t="shared" ref="E168" ca="1" si="246">IF(C168="x","",IF(C168="n/a",".",IF(AND(C168&gt;=10%,C168&lt;=59%),"..",IF(AND(C168&gt;=60%,C168&lt;=99%),"…",IF(C168=100%,"….","")))))</f>
        <v/>
      </c>
      <c r="F168" s="18" t="str">
        <f t="shared" ref="F168" ca="1" si="247">IF(C168="x","",IF(C168="n/a",".",IF(AND(C168&gt;=20%,C168&lt;=59%),"..",IF(AND(C168&gt;=60%,C168&lt;=99%),"…",IF(C168=100%,"….","")))))</f>
        <v/>
      </c>
      <c r="G168" s="18" t="str">
        <f t="shared" ref="G168" ca="1" si="248">IF(C168="x","",IF(C168="n/a",".",IF(AND(C168&gt;=30%,C168&lt;=59%),"..",IF(AND(C168&gt;=60%,C168&lt;=99%),"…",IF(C168=100%,"….","")))))</f>
        <v/>
      </c>
      <c r="H168" s="18" t="str">
        <f t="shared" ref="H168" ca="1" si="249">IF(C168="x","",IF(C168="n/a",".",IF(AND(C168&gt;=40%,C168&lt;=59%),"..",IF(AND(C168&gt;=60%,C168&lt;=99%),"…",IF(C168=100%,"….","")))))</f>
        <v/>
      </c>
      <c r="I168" s="18" t="str">
        <f t="shared" ref="I168" ca="1" si="250">IF(C168="x","",IF(C168="n/a",".",IF(AND(C168&gt;=50%,C168&lt;=59%),"..",IF(AND(C168&gt;=60%,C168&lt;=99%),"…",IF(C168=100%,"….","")))))</f>
        <v/>
      </c>
      <c r="J168" s="18" t="str">
        <f t="shared" ref="J168" ca="1" si="251">IF(C168="x","",IF(C168="n/a",".",IF(AND(C168&gt;=60%,C168&lt;=99%),"…",IF(C168=100%,"….",""))))</f>
        <v/>
      </c>
      <c r="K168" s="18" t="str">
        <f t="shared" ref="K168" ca="1" si="252">IF(C168="x","",IF(C168="n/a",".",IF(AND(C168&gt;=70%,C168&lt;=99%),"…",IF(C168=100%,"….",""))))</f>
        <v/>
      </c>
      <c r="L168" s="18" t="str">
        <f t="shared" ref="L168" ca="1" si="253">IF(C168="x","",IF(C168="n/a",".",IF(AND(C168&gt;=80%,C168&lt;=99%),"…",IF(C168=100%,"….",""))))</f>
        <v/>
      </c>
      <c r="M168" s="18" t="str">
        <f t="shared" ref="M168" ca="1" si="254">IF(C168="x","",IF(C168="n/a",".",IF(AND(C168&gt;=90%,C168&lt;=99%),"…",IF(C168=100%,"….",""))))</f>
        <v/>
      </c>
      <c r="N168" s="82" t="str">
        <f t="shared" ref="N168" ca="1" si="255">IF(C168="x","",IF(C168="n/a",".",IF(C168=100%,"….","")))</f>
        <v/>
      </c>
    </row>
    <row r="169" spans="2:14" x14ac:dyDescent="0.2">
      <c r="B169" s="218" t="s">
        <v>165</v>
      </c>
      <c r="C169" s="96"/>
      <c r="D169" s="96"/>
      <c r="E169" s="96"/>
      <c r="F169" s="96"/>
      <c r="G169" s="96"/>
      <c r="H169" s="96"/>
      <c r="I169" s="96"/>
      <c r="J169" s="96"/>
      <c r="K169" s="96"/>
      <c r="L169" s="96"/>
      <c r="M169" s="96"/>
      <c r="N169" s="97"/>
    </row>
    <row r="170" spans="2:14" x14ac:dyDescent="0.2">
      <c r="B170" s="81" t="s">
        <v>166</v>
      </c>
      <c r="C170" s="18"/>
      <c r="D170" s="18"/>
      <c r="E170" s="18"/>
      <c r="F170" s="18"/>
      <c r="G170" s="18"/>
      <c r="H170" s="18"/>
      <c r="I170" s="18"/>
      <c r="J170" s="18"/>
      <c r="K170" s="18"/>
      <c r="L170" s="18"/>
      <c r="M170" s="18"/>
      <c r="N170" s="82"/>
    </row>
    <row r="171" spans="2:14" x14ac:dyDescent="0.2">
      <c r="B171" s="338">
        <v>4.05</v>
      </c>
      <c r="C171" s="16" t="str">
        <f ca="1">IF('Reference sheet'!G131="","x",'Reference sheet'!G131)</f>
        <v>x</v>
      </c>
      <c r="D171" s="31" t="str">
        <f t="shared" ref="D171:D172" ca="1" si="256">IF(C171="x","",IF(C171="n/a",".",IF(AND(C171&gt;=0%,C171&lt;=59%),"..",IF(AND(C171&gt;=60%,C171&lt;=99%),"…",IF(C171=100%,"….","")))))</f>
        <v/>
      </c>
      <c r="E171" s="31" t="str">
        <f t="shared" ref="E171:E172" ca="1" si="257">IF(C171="x","",IF(C171="n/a",".",IF(AND(C171&gt;=10%,C171&lt;=59%),"..",IF(AND(C171&gt;=60%,C171&lt;=99%),"…",IF(C171=100%,"….","")))))</f>
        <v/>
      </c>
      <c r="F171" s="31" t="str">
        <f t="shared" ref="F171:F172" ca="1" si="258">IF(C171="x","",IF(C171="n/a",".",IF(AND(C171&gt;=20%,C171&lt;=59%),"..",IF(AND(C171&gt;=60%,C171&lt;=99%),"…",IF(C171=100%,"….","")))))</f>
        <v/>
      </c>
      <c r="G171" s="31" t="str">
        <f t="shared" ref="G171:G172" ca="1" si="259">IF(C171="x","",IF(C171="n/a",".",IF(AND(C171&gt;=30%,C171&lt;=59%),"..",IF(AND(C171&gt;=60%,C171&lt;=99%),"…",IF(C171=100%,"….","")))))</f>
        <v/>
      </c>
      <c r="H171" s="31" t="str">
        <f t="shared" ref="H171:H172" ca="1" si="260">IF(C171="x","",IF(C171="n/a",".",IF(AND(C171&gt;=40%,C171&lt;=59%),"..",IF(AND(C171&gt;=60%,C171&lt;=99%),"…",IF(C171=100%,"….","")))))</f>
        <v/>
      </c>
      <c r="I171" s="31" t="str">
        <f t="shared" ref="I171:I172" ca="1" si="261">IF(C171="x","",IF(C171="n/a",".",IF(AND(C171&gt;=50%,C171&lt;=59%),"..",IF(AND(C171&gt;=60%,C171&lt;=99%),"…",IF(C171=100%,"….","")))))</f>
        <v/>
      </c>
      <c r="J171" s="31" t="str">
        <f t="shared" ref="J171:J172" ca="1" si="262">IF(C171="x","",IF(C171="n/a",".",IF(AND(C171&gt;=60%,C171&lt;=99%),"…",IF(C171=100%,"….",""))))</f>
        <v/>
      </c>
      <c r="K171" s="31" t="str">
        <f t="shared" ref="K171:K172" ca="1" si="263">IF(C171="x","",IF(C171="n/a",".",IF(AND(C171&gt;=70%,C171&lt;=99%),"…",IF(C171=100%,"….",""))))</f>
        <v/>
      </c>
      <c r="L171" s="31" t="str">
        <f t="shared" ref="L171:L172" ca="1" si="264">IF(C171="x","",IF(C171="n/a",".",IF(AND(C171&gt;=80%,C171&lt;=99%),"…",IF(C171=100%,"….",""))))</f>
        <v/>
      </c>
      <c r="M171" s="31" t="str">
        <f t="shared" ref="M171:M172" ca="1" si="265">IF(C171="x","",IF(C171="n/a",".",IF(AND(C171&gt;=90%,C171&lt;=99%),"…",IF(C171=100%,"….",""))))</f>
        <v/>
      </c>
      <c r="N171" s="91" t="str">
        <f t="shared" ref="N171:N172" ca="1" si="266">IF(C171="x","",IF(C171="n/a",".",IF(C171=100%,"….","")))</f>
        <v/>
      </c>
    </row>
    <row r="172" spans="2:14" x14ac:dyDescent="0.2">
      <c r="B172" s="338">
        <v>4.0599999999999996</v>
      </c>
      <c r="C172" s="16" t="str">
        <f ca="1">IF('Reference sheet'!G132="","x",'Reference sheet'!G132)</f>
        <v>x</v>
      </c>
      <c r="D172" s="37" t="str">
        <f t="shared" ca="1" si="256"/>
        <v/>
      </c>
      <c r="E172" s="37" t="str">
        <f t="shared" ca="1" si="257"/>
        <v/>
      </c>
      <c r="F172" s="37" t="str">
        <f t="shared" ca="1" si="258"/>
        <v/>
      </c>
      <c r="G172" s="37" t="str">
        <f t="shared" ca="1" si="259"/>
        <v/>
      </c>
      <c r="H172" s="37" t="str">
        <f t="shared" ca="1" si="260"/>
        <v/>
      </c>
      <c r="I172" s="37" t="str">
        <f t="shared" ca="1" si="261"/>
        <v/>
      </c>
      <c r="J172" s="37" t="str">
        <f t="shared" ca="1" si="262"/>
        <v/>
      </c>
      <c r="K172" s="37" t="str">
        <f t="shared" ca="1" si="263"/>
        <v/>
      </c>
      <c r="L172" s="37" t="str">
        <f t="shared" ca="1" si="264"/>
        <v/>
      </c>
      <c r="M172" s="37" t="str">
        <f t="shared" ca="1" si="265"/>
        <v/>
      </c>
      <c r="N172" s="92" t="str">
        <f t="shared" ca="1" si="266"/>
        <v/>
      </c>
    </row>
    <row r="173" spans="2:14" x14ac:dyDescent="0.2">
      <c r="B173" s="81" t="s">
        <v>171</v>
      </c>
      <c r="C173" s="18"/>
      <c r="D173" s="18"/>
      <c r="E173" s="18"/>
      <c r="F173" s="18"/>
      <c r="G173" s="18"/>
      <c r="H173" s="18"/>
      <c r="I173" s="18"/>
      <c r="J173" s="18"/>
      <c r="K173" s="18"/>
      <c r="L173" s="18"/>
      <c r="M173" s="18"/>
      <c r="N173" s="82"/>
    </row>
    <row r="174" spans="2:14" x14ac:dyDescent="0.2">
      <c r="B174" s="338">
        <v>4.07</v>
      </c>
      <c r="C174" s="16" t="str">
        <f ca="1">IF('Reference sheet'!G134="","x",'Reference sheet'!G134)</f>
        <v>x</v>
      </c>
      <c r="D174" s="31" t="str">
        <f t="shared" ref="D174:D176" ca="1" si="267">IF(C174="x","",IF(C174="n/a",".",IF(AND(C174&gt;=0%,C174&lt;=59%),"..",IF(AND(C174&gt;=60%,C174&lt;=99%),"…",IF(C174=100%,"….","")))))</f>
        <v/>
      </c>
      <c r="E174" s="31" t="str">
        <f t="shared" ref="E174:E176" ca="1" si="268">IF(C174="x","",IF(C174="n/a",".",IF(AND(C174&gt;=10%,C174&lt;=59%),"..",IF(AND(C174&gt;=60%,C174&lt;=99%),"…",IF(C174=100%,"….","")))))</f>
        <v/>
      </c>
      <c r="F174" s="31" t="str">
        <f t="shared" ref="F174:F176" ca="1" si="269">IF(C174="x","",IF(C174="n/a",".",IF(AND(C174&gt;=20%,C174&lt;=59%),"..",IF(AND(C174&gt;=60%,C174&lt;=99%),"…",IF(C174=100%,"….","")))))</f>
        <v/>
      </c>
      <c r="G174" s="31" t="str">
        <f t="shared" ref="G174:G176" ca="1" si="270">IF(C174="x","",IF(C174="n/a",".",IF(AND(C174&gt;=30%,C174&lt;=59%),"..",IF(AND(C174&gt;=60%,C174&lt;=99%),"…",IF(C174=100%,"….","")))))</f>
        <v/>
      </c>
      <c r="H174" s="31" t="str">
        <f t="shared" ref="H174:H176" ca="1" si="271">IF(C174="x","",IF(C174="n/a",".",IF(AND(C174&gt;=40%,C174&lt;=59%),"..",IF(AND(C174&gt;=60%,C174&lt;=99%),"…",IF(C174=100%,"….","")))))</f>
        <v/>
      </c>
      <c r="I174" s="31" t="str">
        <f t="shared" ref="I174:I176" ca="1" si="272">IF(C174="x","",IF(C174="n/a",".",IF(AND(C174&gt;=50%,C174&lt;=59%),"..",IF(AND(C174&gt;=60%,C174&lt;=99%),"…",IF(C174=100%,"….","")))))</f>
        <v/>
      </c>
      <c r="J174" s="31" t="str">
        <f t="shared" ref="J174:J176" ca="1" si="273">IF(C174="x","",IF(C174="n/a",".",IF(AND(C174&gt;=60%,C174&lt;=99%),"…",IF(C174=100%,"….",""))))</f>
        <v/>
      </c>
      <c r="K174" s="31" t="str">
        <f t="shared" ref="K174:K176" ca="1" si="274">IF(C174="x","",IF(C174="n/a",".",IF(AND(C174&gt;=70%,C174&lt;=99%),"…",IF(C174=100%,"….",""))))</f>
        <v/>
      </c>
      <c r="L174" s="31" t="str">
        <f t="shared" ref="L174:L176" ca="1" si="275">IF(C174="x","",IF(C174="n/a",".",IF(AND(C174&gt;=80%,C174&lt;=99%),"…",IF(C174=100%,"….",""))))</f>
        <v/>
      </c>
      <c r="M174" s="31" t="str">
        <f t="shared" ref="M174:M176" ca="1" si="276">IF(C174="x","",IF(C174="n/a",".",IF(AND(C174&gt;=90%,C174&lt;=99%),"…",IF(C174=100%,"….",""))))</f>
        <v/>
      </c>
      <c r="N174" s="91" t="str">
        <f t="shared" ref="N174:N176" ca="1" si="277">IF(C174="x","",IF(C174="n/a",".",IF(C174=100%,"….","")))</f>
        <v/>
      </c>
    </row>
    <row r="175" spans="2:14" x14ac:dyDescent="0.2">
      <c r="B175" s="338">
        <v>4.08</v>
      </c>
      <c r="C175" s="16" t="str">
        <f ca="1">IF('Reference sheet'!G135="","x",'Reference sheet'!G135)</f>
        <v>x</v>
      </c>
      <c r="D175" s="33" t="str">
        <f t="shared" ca="1" si="267"/>
        <v/>
      </c>
      <c r="E175" s="33" t="str">
        <f t="shared" ca="1" si="268"/>
        <v/>
      </c>
      <c r="F175" s="33" t="str">
        <f t="shared" ca="1" si="269"/>
        <v/>
      </c>
      <c r="G175" s="33" t="str">
        <f t="shared" ca="1" si="270"/>
        <v/>
      </c>
      <c r="H175" s="33" t="str">
        <f t="shared" ca="1" si="271"/>
        <v/>
      </c>
      <c r="I175" s="33" t="str">
        <f t="shared" ca="1" si="272"/>
        <v/>
      </c>
      <c r="J175" s="33" t="str">
        <f t="shared" ca="1" si="273"/>
        <v/>
      </c>
      <c r="K175" s="33" t="str">
        <f t="shared" ca="1" si="274"/>
        <v/>
      </c>
      <c r="L175" s="33" t="str">
        <f t="shared" ca="1" si="275"/>
        <v/>
      </c>
      <c r="M175" s="33" t="str">
        <f t="shared" ca="1" si="276"/>
        <v/>
      </c>
      <c r="N175" s="93" t="str">
        <f t="shared" ca="1" si="277"/>
        <v/>
      </c>
    </row>
    <row r="176" spans="2:14" x14ac:dyDescent="0.2">
      <c r="B176" s="338">
        <v>4.09</v>
      </c>
      <c r="C176" s="16" t="str">
        <f ca="1">IF('Reference sheet'!G136="","x",'Reference sheet'!G136)</f>
        <v>x</v>
      </c>
      <c r="D176" s="37" t="str">
        <f t="shared" ca="1" si="267"/>
        <v/>
      </c>
      <c r="E176" s="37" t="str">
        <f t="shared" ca="1" si="268"/>
        <v/>
      </c>
      <c r="F176" s="37" t="str">
        <f t="shared" ca="1" si="269"/>
        <v/>
      </c>
      <c r="G176" s="37" t="str">
        <f t="shared" ca="1" si="270"/>
        <v/>
      </c>
      <c r="H176" s="37" t="str">
        <f t="shared" ca="1" si="271"/>
        <v/>
      </c>
      <c r="I176" s="37" t="str">
        <f t="shared" ca="1" si="272"/>
        <v/>
      </c>
      <c r="J176" s="37" t="str">
        <f t="shared" ca="1" si="273"/>
        <v/>
      </c>
      <c r="K176" s="37" t="str">
        <f t="shared" ca="1" si="274"/>
        <v/>
      </c>
      <c r="L176" s="37" t="str">
        <f t="shared" ca="1" si="275"/>
        <v/>
      </c>
      <c r="M176" s="37" t="str">
        <f t="shared" ca="1" si="276"/>
        <v/>
      </c>
      <c r="N176" s="92" t="str">
        <f t="shared" ca="1" si="277"/>
        <v/>
      </c>
    </row>
    <row r="177" spans="2:14" x14ac:dyDescent="0.2">
      <c r="B177" s="218" t="s">
        <v>178</v>
      </c>
      <c r="C177" s="96"/>
      <c r="D177" s="96"/>
      <c r="E177" s="96"/>
      <c r="F177" s="96"/>
      <c r="G177" s="96"/>
      <c r="H177" s="96"/>
      <c r="I177" s="96"/>
      <c r="J177" s="96"/>
      <c r="K177" s="96"/>
      <c r="L177" s="96"/>
      <c r="M177" s="96"/>
      <c r="N177" s="97"/>
    </row>
    <row r="178" spans="2:14" x14ac:dyDescent="0.2">
      <c r="B178" s="81" t="s">
        <v>179</v>
      </c>
      <c r="C178" s="18"/>
      <c r="D178" s="18"/>
      <c r="E178" s="18"/>
      <c r="F178" s="18"/>
      <c r="G178" s="18"/>
      <c r="H178" s="18"/>
      <c r="I178" s="18"/>
      <c r="J178" s="18"/>
      <c r="K178" s="18"/>
      <c r="L178" s="18"/>
      <c r="M178" s="18"/>
      <c r="N178" s="82"/>
    </row>
    <row r="179" spans="2:14" x14ac:dyDescent="0.2">
      <c r="B179" s="339">
        <v>4.0999999999999996</v>
      </c>
      <c r="C179" s="16" t="str">
        <f ca="1">IF('Reference sheet'!G139="","x",'Reference sheet'!G139)</f>
        <v>x</v>
      </c>
      <c r="D179" s="18" t="str">
        <f t="shared" ref="D179" ca="1" si="278">IF(C179="x","",IF(C179="n/a",".",IF(AND(C179&gt;=0%,C179&lt;=59%),"..",IF(AND(C179&gt;=60%,C179&lt;=99%),"…",IF(C179=100%,"….","")))))</f>
        <v/>
      </c>
      <c r="E179" s="18" t="str">
        <f t="shared" ref="E179" ca="1" si="279">IF(C179="x","",IF(C179="n/a",".",IF(AND(C179&gt;=10%,C179&lt;=59%),"..",IF(AND(C179&gt;=60%,C179&lt;=99%),"…",IF(C179=100%,"….","")))))</f>
        <v/>
      </c>
      <c r="F179" s="18" t="str">
        <f t="shared" ref="F179" ca="1" si="280">IF(C179="x","",IF(C179="n/a",".",IF(AND(C179&gt;=20%,C179&lt;=59%),"..",IF(AND(C179&gt;=60%,C179&lt;=99%),"…",IF(C179=100%,"….","")))))</f>
        <v/>
      </c>
      <c r="G179" s="18" t="str">
        <f t="shared" ref="G179" ca="1" si="281">IF(C179="x","",IF(C179="n/a",".",IF(AND(C179&gt;=30%,C179&lt;=59%),"..",IF(AND(C179&gt;=60%,C179&lt;=99%),"…",IF(C179=100%,"….","")))))</f>
        <v/>
      </c>
      <c r="H179" s="18" t="str">
        <f t="shared" ref="H179" ca="1" si="282">IF(C179="x","",IF(C179="n/a",".",IF(AND(C179&gt;=40%,C179&lt;=59%),"..",IF(AND(C179&gt;=60%,C179&lt;=99%),"…",IF(C179=100%,"….","")))))</f>
        <v/>
      </c>
      <c r="I179" s="18" t="str">
        <f t="shared" ref="I179" ca="1" si="283">IF(C179="x","",IF(C179="n/a",".",IF(AND(C179&gt;=50%,C179&lt;=59%),"..",IF(AND(C179&gt;=60%,C179&lt;=99%),"…",IF(C179=100%,"….","")))))</f>
        <v/>
      </c>
      <c r="J179" s="18" t="str">
        <f t="shared" ref="J179" ca="1" si="284">IF(C179="x","",IF(C179="n/a",".",IF(AND(C179&gt;=60%,C179&lt;=99%),"…",IF(C179=100%,"….",""))))</f>
        <v/>
      </c>
      <c r="K179" s="18" t="str">
        <f t="shared" ref="K179" ca="1" si="285">IF(C179="x","",IF(C179="n/a",".",IF(AND(C179&gt;=70%,C179&lt;=99%),"…",IF(C179=100%,"….",""))))</f>
        <v/>
      </c>
      <c r="L179" s="18" t="str">
        <f t="shared" ref="L179" ca="1" si="286">IF(C179="x","",IF(C179="n/a",".",IF(AND(C179&gt;=80%,C179&lt;=99%),"…",IF(C179=100%,"….",""))))</f>
        <v/>
      </c>
      <c r="M179" s="18" t="str">
        <f t="shared" ref="M179" ca="1" si="287">IF(C179="x","",IF(C179="n/a",".",IF(AND(C179&gt;=90%,C179&lt;=99%),"…",IF(C179=100%,"….",""))))</f>
        <v/>
      </c>
      <c r="N179" s="82" t="str">
        <f t="shared" ref="N179" ca="1" si="288">IF(C179="x","",IF(C179="n/a",".",IF(C179=100%,"….","")))</f>
        <v/>
      </c>
    </row>
    <row r="180" spans="2:14" x14ac:dyDescent="0.2">
      <c r="B180" s="81" t="s">
        <v>182</v>
      </c>
      <c r="C180" s="18"/>
      <c r="D180" s="18"/>
      <c r="E180" s="18"/>
      <c r="F180" s="18"/>
      <c r="G180" s="18"/>
      <c r="H180" s="18"/>
      <c r="I180" s="18"/>
      <c r="J180" s="18"/>
      <c r="K180" s="18"/>
      <c r="L180" s="18"/>
      <c r="M180" s="18"/>
      <c r="N180" s="82"/>
    </row>
    <row r="181" spans="2:14" x14ac:dyDescent="0.2">
      <c r="B181" s="338">
        <v>4.1100000000000003</v>
      </c>
      <c r="C181" s="16" t="str">
        <f ca="1">IF('Reference sheet'!G141="","x",'Reference sheet'!G141)</f>
        <v>x</v>
      </c>
      <c r="D181" s="18" t="str">
        <f t="shared" ref="D181" ca="1" si="289">IF(C181="x","",IF(C181="n/a",".",IF(AND(C181&gt;=0%,C181&lt;=59%),"..",IF(AND(C181&gt;=60%,C181&lt;=99%),"…",IF(C181=100%,"….","")))))</f>
        <v/>
      </c>
      <c r="E181" s="18" t="str">
        <f t="shared" ref="E181" ca="1" si="290">IF(C181="x","",IF(C181="n/a",".",IF(AND(C181&gt;=10%,C181&lt;=59%),"..",IF(AND(C181&gt;=60%,C181&lt;=99%),"…",IF(C181=100%,"….","")))))</f>
        <v/>
      </c>
      <c r="F181" s="18" t="str">
        <f t="shared" ref="F181" ca="1" si="291">IF(C181="x","",IF(C181="n/a",".",IF(AND(C181&gt;=20%,C181&lt;=59%),"..",IF(AND(C181&gt;=60%,C181&lt;=99%),"…",IF(C181=100%,"….","")))))</f>
        <v/>
      </c>
      <c r="G181" s="18" t="str">
        <f t="shared" ref="G181" ca="1" si="292">IF(C181="x","",IF(C181="n/a",".",IF(AND(C181&gt;=30%,C181&lt;=59%),"..",IF(AND(C181&gt;=60%,C181&lt;=99%),"…",IF(C181=100%,"….","")))))</f>
        <v/>
      </c>
      <c r="H181" s="18" t="str">
        <f t="shared" ref="H181" ca="1" si="293">IF(C181="x","",IF(C181="n/a",".",IF(AND(C181&gt;=40%,C181&lt;=59%),"..",IF(AND(C181&gt;=60%,C181&lt;=99%),"…",IF(C181=100%,"….","")))))</f>
        <v/>
      </c>
      <c r="I181" s="18" t="str">
        <f t="shared" ref="I181" ca="1" si="294">IF(C181="x","",IF(C181="n/a",".",IF(AND(C181&gt;=50%,C181&lt;=59%),"..",IF(AND(C181&gt;=60%,C181&lt;=99%),"…",IF(C181=100%,"….","")))))</f>
        <v/>
      </c>
      <c r="J181" s="18" t="str">
        <f t="shared" ref="J181" ca="1" si="295">IF(C181="x","",IF(C181="n/a",".",IF(AND(C181&gt;=60%,C181&lt;=99%),"…",IF(C181=100%,"….",""))))</f>
        <v/>
      </c>
      <c r="K181" s="18" t="str">
        <f t="shared" ref="K181" ca="1" si="296">IF(C181="x","",IF(C181="n/a",".",IF(AND(C181&gt;=70%,C181&lt;=99%),"…",IF(C181=100%,"….",""))))</f>
        <v/>
      </c>
      <c r="L181" s="18" t="str">
        <f t="shared" ref="L181" ca="1" si="297">IF(C181="x","",IF(C181="n/a",".",IF(AND(C181&gt;=80%,C181&lt;=99%),"…",IF(C181=100%,"….",""))))</f>
        <v/>
      </c>
      <c r="M181" s="18" t="str">
        <f t="shared" ref="M181" ca="1" si="298">IF(C181="x","",IF(C181="n/a",".",IF(AND(C181&gt;=90%,C181&lt;=99%),"…",IF(C181=100%,"….",""))))</f>
        <v/>
      </c>
      <c r="N181" s="82" t="str">
        <f t="shared" ref="N181" ca="1" si="299">IF(C181="x","",IF(C181="n/a",".",IF(C181=100%,"….","")))</f>
        <v/>
      </c>
    </row>
    <row r="182" spans="2:14" x14ac:dyDescent="0.2">
      <c r="B182" s="81" t="s">
        <v>185</v>
      </c>
      <c r="C182" s="18"/>
      <c r="D182" s="18"/>
      <c r="E182" s="18"/>
      <c r="F182" s="18"/>
      <c r="G182" s="18"/>
      <c r="H182" s="18"/>
      <c r="I182" s="18"/>
      <c r="J182" s="18"/>
      <c r="K182" s="18"/>
      <c r="L182" s="18"/>
      <c r="M182" s="18"/>
      <c r="N182" s="82"/>
    </row>
    <row r="183" spans="2:14" x14ac:dyDescent="0.2">
      <c r="B183" s="338">
        <v>4.12</v>
      </c>
      <c r="C183" s="16" t="str">
        <f ca="1">IF('Reference sheet'!G143="","x",'Reference sheet'!G143)</f>
        <v>x</v>
      </c>
      <c r="D183" s="18" t="str">
        <f t="shared" ref="D183" ca="1" si="300">IF(C183="x","",IF(C183="n/a",".",IF(AND(C183&gt;=0%,C183&lt;=59%),"..",IF(AND(C183&gt;=60%,C183&lt;=99%),"…",IF(C183=100%,"….","")))))</f>
        <v/>
      </c>
      <c r="E183" s="18" t="str">
        <f t="shared" ref="E183" ca="1" si="301">IF(C183="x","",IF(C183="n/a",".",IF(AND(C183&gt;=10%,C183&lt;=59%),"..",IF(AND(C183&gt;=60%,C183&lt;=99%),"…",IF(C183=100%,"….","")))))</f>
        <v/>
      </c>
      <c r="F183" s="18" t="str">
        <f t="shared" ref="F183" ca="1" si="302">IF(C183="x","",IF(C183="n/a",".",IF(AND(C183&gt;=20%,C183&lt;=59%),"..",IF(AND(C183&gt;=60%,C183&lt;=99%),"…",IF(C183=100%,"….","")))))</f>
        <v/>
      </c>
      <c r="G183" s="18" t="str">
        <f t="shared" ref="G183" ca="1" si="303">IF(C183="x","",IF(C183="n/a",".",IF(AND(C183&gt;=30%,C183&lt;=59%),"..",IF(AND(C183&gt;=60%,C183&lt;=99%),"…",IF(C183=100%,"….","")))))</f>
        <v/>
      </c>
      <c r="H183" s="18" t="str">
        <f t="shared" ref="H183" ca="1" si="304">IF(C183="x","",IF(C183="n/a",".",IF(AND(C183&gt;=40%,C183&lt;=59%),"..",IF(AND(C183&gt;=60%,C183&lt;=99%),"…",IF(C183=100%,"….","")))))</f>
        <v/>
      </c>
      <c r="I183" s="18" t="str">
        <f t="shared" ref="I183" ca="1" si="305">IF(C183="x","",IF(C183="n/a",".",IF(AND(C183&gt;=50%,C183&lt;=59%),"..",IF(AND(C183&gt;=60%,C183&lt;=99%),"…",IF(C183=100%,"….","")))))</f>
        <v/>
      </c>
      <c r="J183" s="18" t="str">
        <f t="shared" ref="J183" ca="1" si="306">IF(C183="x","",IF(C183="n/a",".",IF(AND(C183&gt;=60%,C183&lt;=99%),"…",IF(C183=100%,"….",""))))</f>
        <v/>
      </c>
      <c r="K183" s="18" t="str">
        <f t="shared" ref="K183" ca="1" si="307">IF(C183="x","",IF(C183="n/a",".",IF(AND(C183&gt;=70%,C183&lt;=99%),"…",IF(C183=100%,"….",""))))</f>
        <v/>
      </c>
      <c r="L183" s="18" t="str">
        <f t="shared" ref="L183" ca="1" si="308">IF(C183="x","",IF(C183="n/a",".",IF(AND(C183&gt;=80%,C183&lt;=99%),"…",IF(C183=100%,"….",""))))</f>
        <v/>
      </c>
      <c r="M183" s="18" t="str">
        <f t="shared" ref="M183" ca="1" si="309">IF(C183="x","",IF(C183="n/a",".",IF(AND(C183&gt;=90%,C183&lt;=99%),"…",IF(C183=100%,"….",""))))</f>
        <v/>
      </c>
      <c r="N183" s="82" t="str">
        <f t="shared" ref="N183" ca="1" si="310">IF(C183="x","",IF(C183="n/a",".",IF(C183=100%,"….","")))</f>
        <v/>
      </c>
    </row>
    <row r="184" spans="2:14" x14ac:dyDescent="0.2">
      <c r="B184" s="218" t="s">
        <v>188</v>
      </c>
      <c r="C184" s="96"/>
      <c r="D184" s="96"/>
      <c r="E184" s="96"/>
      <c r="F184" s="96"/>
      <c r="G184" s="96"/>
      <c r="H184" s="96"/>
      <c r="I184" s="96"/>
      <c r="J184" s="96"/>
      <c r="K184" s="96"/>
      <c r="L184" s="96"/>
      <c r="M184" s="96"/>
      <c r="N184" s="97"/>
    </row>
    <row r="185" spans="2:14" x14ac:dyDescent="0.2">
      <c r="B185" s="81" t="s">
        <v>189</v>
      </c>
      <c r="C185" s="18"/>
      <c r="D185" s="18"/>
      <c r="E185" s="18"/>
      <c r="F185" s="18"/>
      <c r="G185" s="18"/>
      <c r="H185" s="18"/>
      <c r="I185" s="18"/>
      <c r="J185" s="18"/>
      <c r="K185" s="18"/>
      <c r="L185" s="18"/>
      <c r="M185" s="18"/>
      <c r="N185" s="82"/>
    </row>
    <row r="186" spans="2:14" x14ac:dyDescent="0.2">
      <c r="B186" s="338">
        <v>4.13</v>
      </c>
      <c r="C186" s="16" t="str">
        <f ca="1">IF('Reference sheet'!G146="","x",'Reference sheet'!G146)</f>
        <v>x</v>
      </c>
      <c r="D186" s="18" t="str">
        <f t="shared" ref="D186" ca="1" si="311">IF(C186="x","",IF(C186="n/a",".",IF(AND(C186&gt;=0%,C186&lt;=59%),"..",IF(AND(C186&gt;=60%,C186&lt;=99%),"…",IF(C186=100%,"….","")))))</f>
        <v/>
      </c>
      <c r="E186" s="18" t="str">
        <f t="shared" ref="E186" ca="1" si="312">IF(C186="x","",IF(C186="n/a",".",IF(AND(C186&gt;=10%,C186&lt;=59%),"..",IF(AND(C186&gt;=60%,C186&lt;=99%),"…",IF(C186=100%,"….","")))))</f>
        <v/>
      </c>
      <c r="F186" s="18" t="str">
        <f t="shared" ref="F186" ca="1" si="313">IF(C186="x","",IF(C186="n/a",".",IF(AND(C186&gt;=20%,C186&lt;=59%),"..",IF(AND(C186&gt;=60%,C186&lt;=99%),"…",IF(C186=100%,"….","")))))</f>
        <v/>
      </c>
      <c r="G186" s="18" t="str">
        <f t="shared" ref="G186" ca="1" si="314">IF(C186="x","",IF(C186="n/a",".",IF(AND(C186&gt;=30%,C186&lt;=59%),"..",IF(AND(C186&gt;=60%,C186&lt;=99%),"…",IF(C186=100%,"….","")))))</f>
        <v/>
      </c>
      <c r="H186" s="18" t="str">
        <f t="shared" ref="H186" ca="1" si="315">IF(C186="x","",IF(C186="n/a",".",IF(AND(C186&gt;=40%,C186&lt;=59%),"..",IF(AND(C186&gt;=60%,C186&lt;=99%),"…",IF(C186=100%,"….","")))))</f>
        <v/>
      </c>
      <c r="I186" s="18" t="str">
        <f t="shared" ref="I186" ca="1" si="316">IF(C186="x","",IF(C186="n/a",".",IF(AND(C186&gt;=50%,C186&lt;=59%),"..",IF(AND(C186&gt;=60%,C186&lt;=99%),"…",IF(C186=100%,"….","")))))</f>
        <v/>
      </c>
      <c r="J186" s="18" t="str">
        <f t="shared" ref="J186" ca="1" si="317">IF(C186="x","",IF(C186="n/a",".",IF(AND(C186&gt;=60%,C186&lt;=99%),"…",IF(C186=100%,"….",""))))</f>
        <v/>
      </c>
      <c r="K186" s="18" t="str">
        <f t="shared" ref="K186" ca="1" si="318">IF(C186="x","",IF(C186="n/a",".",IF(AND(C186&gt;=70%,C186&lt;=99%),"…",IF(C186=100%,"….",""))))</f>
        <v/>
      </c>
      <c r="L186" s="18" t="str">
        <f t="shared" ref="L186" ca="1" si="319">IF(C186="x","",IF(C186="n/a",".",IF(AND(C186&gt;=80%,C186&lt;=99%),"…",IF(C186=100%,"….",""))))</f>
        <v/>
      </c>
      <c r="M186" s="18" t="str">
        <f t="shared" ref="M186" ca="1" si="320">IF(C186="x","",IF(C186="n/a",".",IF(AND(C186&gt;=90%,C186&lt;=99%),"…",IF(C186=100%,"….",""))))</f>
        <v/>
      </c>
      <c r="N186" s="82" t="str">
        <f t="shared" ref="N186" ca="1" si="321">IF(C186="x","",IF(C186="n/a",".",IF(C186=100%,"….","")))</f>
        <v/>
      </c>
    </row>
    <row r="187" spans="2:14" x14ac:dyDescent="0.2">
      <c r="B187" s="81" t="s">
        <v>192</v>
      </c>
      <c r="C187" s="18"/>
      <c r="D187" s="18"/>
      <c r="E187" s="18"/>
      <c r="F187" s="18"/>
      <c r="G187" s="18"/>
      <c r="H187" s="18"/>
      <c r="I187" s="18"/>
      <c r="J187" s="18"/>
      <c r="K187" s="18"/>
      <c r="L187" s="18"/>
      <c r="M187" s="18"/>
      <c r="N187" s="82"/>
    </row>
    <row r="188" spans="2:14" x14ac:dyDescent="0.2">
      <c r="B188" s="338">
        <v>4.1399999999999997</v>
      </c>
      <c r="C188" s="16" t="str">
        <f ca="1">IF('Reference sheet'!G148="","x",'Reference sheet'!G148)</f>
        <v>x</v>
      </c>
      <c r="D188" s="18" t="str">
        <f t="shared" ref="D188" ca="1" si="322">IF(C188="x","",IF(C188="n/a",".",IF(AND(C188&gt;=0%,C188&lt;=59%),"..",IF(AND(C188&gt;=60%,C188&lt;=99%),"…",IF(C188=100%,"….","")))))</f>
        <v/>
      </c>
      <c r="E188" s="18" t="str">
        <f t="shared" ref="E188" ca="1" si="323">IF(C188="x","",IF(C188="n/a",".",IF(AND(C188&gt;=10%,C188&lt;=59%),"..",IF(AND(C188&gt;=60%,C188&lt;=99%),"…",IF(C188=100%,"….","")))))</f>
        <v/>
      </c>
      <c r="F188" s="18" t="str">
        <f t="shared" ref="F188" ca="1" si="324">IF(C188="x","",IF(C188="n/a",".",IF(AND(C188&gt;=20%,C188&lt;=59%),"..",IF(AND(C188&gt;=60%,C188&lt;=99%),"…",IF(C188=100%,"….","")))))</f>
        <v/>
      </c>
      <c r="G188" s="18" t="str">
        <f t="shared" ref="G188" ca="1" si="325">IF(C188="x","",IF(C188="n/a",".",IF(AND(C188&gt;=30%,C188&lt;=59%),"..",IF(AND(C188&gt;=60%,C188&lt;=99%),"…",IF(C188=100%,"….","")))))</f>
        <v/>
      </c>
      <c r="H188" s="18" t="str">
        <f t="shared" ref="H188" ca="1" si="326">IF(C188="x","",IF(C188="n/a",".",IF(AND(C188&gt;=40%,C188&lt;=59%),"..",IF(AND(C188&gt;=60%,C188&lt;=99%),"…",IF(C188=100%,"….","")))))</f>
        <v/>
      </c>
      <c r="I188" s="18" t="str">
        <f t="shared" ref="I188" ca="1" si="327">IF(C188="x","",IF(C188="n/a",".",IF(AND(C188&gt;=50%,C188&lt;=59%),"..",IF(AND(C188&gt;=60%,C188&lt;=99%),"…",IF(C188=100%,"….","")))))</f>
        <v/>
      </c>
      <c r="J188" s="18" t="str">
        <f t="shared" ref="J188" ca="1" si="328">IF(C188="x","",IF(C188="n/a",".",IF(AND(C188&gt;=60%,C188&lt;=99%),"…",IF(C188=100%,"….",""))))</f>
        <v/>
      </c>
      <c r="K188" s="18" t="str">
        <f t="shared" ref="K188" ca="1" si="329">IF(C188="x","",IF(C188="n/a",".",IF(AND(C188&gt;=70%,C188&lt;=99%),"…",IF(C188=100%,"….",""))))</f>
        <v/>
      </c>
      <c r="L188" s="18" t="str">
        <f t="shared" ref="L188" ca="1" si="330">IF(C188="x","",IF(C188="n/a",".",IF(AND(C188&gt;=80%,C188&lt;=99%),"…",IF(C188=100%,"….",""))))</f>
        <v/>
      </c>
      <c r="M188" s="18" t="str">
        <f t="shared" ref="M188" ca="1" si="331">IF(C188="x","",IF(C188="n/a",".",IF(AND(C188&gt;=90%,C188&lt;=99%),"…",IF(C188=100%,"….",""))))</f>
        <v/>
      </c>
      <c r="N188" s="82" t="str">
        <f t="shared" ref="N188" ca="1" si="332">IF(C188="x","",IF(C188="n/a",".",IF(C188=100%,"….","")))</f>
        <v/>
      </c>
    </row>
    <row r="189" spans="2:14" x14ac:dyDescent="0.2">
      <c r="B189" s="81" t="s">
        <v>195</v>
      </c>
      <c r="C189" s="18"/>
      <c r="D189" s="18"/>
      <c r="E189" s="18"/>
      <c r="F189" s="18"/>
      <c r="G189" s="18"/>
      <c r="H189" s="18"/>
      <c r="I189" s="18"/>
      <c r="J189" s="18"/>
      <c r="K189" s="18"/>
      <c r="L189" s="18"/>
      <c r="M189" s="18"/>
      <c r="N189" s="82"/>
    </row>
    <row r="190" spans="2:14" x14ac:dyDescent="0.2">
      <c r="B190" s="340">
        <v>4.1500000000000004</v>
      </c>
      <c r="C190" s="83" t="str">
        <f ca="1">IF('Reference sheet'!G150="","x",'Reference sheet'!G150)</f>
        <v>x</v>
      </c>
      <c r="D190" s="84" t="str">
        <f t="shared" ref="D190" ca="1" si="333">IF(C190="x","",IF(C190="n/a",".",IF(AND(C190&gt;=0%,C190&lt;=59%),"..",IF(AND(C190&gt;=60%,C190&lt;=99%),"…",IF(C190=100%,"….","")))))</f>
        <v/>
      </c>
      <c r="E190" s="84" t="str">
        <f t="shared" ref="E190" ca="1" si="334">IF(C190="x","",IF(C190="n/a",".",IF(AND(C190&gt;=10%,C190&lt;=59%),"..",IF(AND(C190&gt;=60%,C190&lt;=99%),"…",IF(C190=100%,"….","")))))</f>
        <v/>
      </c>
      <c r="F190" s="84" t="str">
        <f t="shared" ref="F190" ca="1" si="335">IF(C190="x","",IF(C190="n/a",".",IF(AND(C190&gt;=20%,C190&lt;=59%),"..",IF(AND(C190&gt;=60%,C190&lt;=99%),"…",IF(C190=100%,"….","")))))</f>
        <v/>
      </c>
      <c r="G190" s="84" t="str">
        <f t="shared" ref="G190" ca="1" si="336">IF(C190="x","",IF(C190="n/a",".",IF(AND(C190&gt;=30%,C190&lt;=59%),"..",IF(AND(C190&gt;=60%,C190&lt;=99%),"…",IF(C190=100%,"….","")))))</f>
        <v/>
      </c>
      <c r="H190" s="84" t="str">
        <f t="shared" ref="H190" ca="1" si="337">IF(C190="x","",IF(C190="n/a",".",IF(AND(C190&gt;=40%,C190&lt;=59%),"..",IF(AND(C190&gt;=60%,C190&lt;=99%),"…",IF(C190=100%,"….","")))))</f>
        <v/>
      </c>
      <c r="I190" s="84" t="str">
        <f t="shared" ref="I190" ca="1" si="338">IF(C190="x","",IF(C190="n/a",".",IF(AND(C190&gt;=50%,C190&lt;=59%),"..",IF(AND(C190&gt;=60%,C190&lt;=99%),"…",IF(C190=100%,"….","")))))</f>
        <v/>
      </c>
      <c r="J190" s="84" t="str">
        <f t="shared" ref="J190" ca="1" si="339">IF(C190="x","",IF(C190="n/a",".",IF(AND(C190&gt;=60%,C190&lt;=99%),"…",IF(C190=100%,"….",""))))</f>
        <v/>
      </c>
      <c r="K190" s="84" t="str">
        <f t="shared" ref="K190" ca="1" si="340">IF(C190="x","",IF(C190="n/a",".",IF(AND(C190&gt;=70%,C190&lt;=99%),"…",IF(C190=100%,"….",""))))</f>
        <v/>
      </c>
      <c r="L190" s="84" t="str">
        <f t="shared" ref="L190" ca="1" si="341">IF(C190="x","",IF(C190="n/a",".",IF(AND(C190&gt;=80%,C190&lt;=99%),"…",IF(C190=100%,"….",""))))</f>
        <v/>
      </c>
      <c r="M190" s="84" t="str">
        <f t="shared" ref="M190" ca="1" si="342">IF(C190="x","",IF(C190="n/a",".",IF(AND(C190&gt;=90%,C190&lt;=99%),"…",IF(C190=100%,"….",""))))</f>
        <v/>
      </c>
      <c r="N190" s="85" t="str">
        <f t="shared" ref="N190" ca="1" si="343">IF(C190="x","",IF(C190="n/a",".",IF(C190=100%,"….","")))</f>
        <v/>
      </c>
    </row>
    <row r="191" spans="2:14" x14ac:dyDescent="0.2">
      <c r="B191" s="1"/>
      <c r="C191" s="1"/>
      <c r="D191" s="1"/>
      <c r="E191" s="1"/>
      <c r="F191" s="1"/>
      <c r="G191" s="1"/>
      <c r="H191" s="1"/>
      <c r="I191" s="1"/>
      <c r="J191" s="1"/>
      <c r="K191" s="1"/>
      <c r="L191" s="1"/>
      <c r="M191" s="1"/>
      <c r="N191" s="1"/>
    </row>
    <row r="192" spans="2:14" x14ac:dyDescent="0.2">
      <c r="B192" s="94" t="s">
        <v>154</v>
      </c>
      <c r="C192" s="95"/>
      <c r="D192" s="95"/>
      <c r="E192" s="95"/>
      <c r="F192" s="95"/>
      <c r="G192" s="95"/>
      <c r="H192" s="95"/>
      <c r="I192" s="95"/>
      <c r="J192" s="95"/>
      <c r="K192" s="95"/>
      <c r="L192" s="95"/>
      <c r="M192" s="95"/>
      <c r="N192" s="95"/>
    </row>
    <row r="193" spans="2:14" x14ac:dyDescent="0.2">
      <c r="B193" s="95" t="s">
        <v>401</v>
      </c>
      <c r="C193" s="95"/>
      <c r="D193" s="95"/>
      <c r="E193" s="95"/>
      <c r="F193" s="95"/>
      <c r="G193" s="406">
        <f ca="1">COUNTIF(C159:C190,1)</f>
        <v>0</v>
      </c>
      <c r="H193" s="407" t="str">
        <f ca="1">IFERROR(G193/G196,"")</f>
        <v/>
      </c>
      <c r="I193" s="95"/>
      <c r="J193" s="95"/>
      <c r="K193" s="95"/>
      <c r="L193" s="95"/>
      <c r="M193" s="95"/>
      <c r="N193" s="95"/>
    </row>
    <row r="194" spans="2:14" x14ac:dyDescent="0.2">
      <c r="B194" s="95" t="s">
        <v>402</v>
      </c>
      <c r="C194" s="95"/>
      <c r="D194" s="95"/>
      <c r="E194" s="95"/>
      <c r="F194" s="95"/>
      <c r="G194" s="406">
        <f ca="1">COUNTIFS(C159:C190,"&lt;&gt;",C159:C190,"&lt;&gt;n/a",C159:C190,"&lt;&gt;x",C159:C190,"&lt;&gt;1")</f>
        <v>0</v>
      </c>
      <c r="H194" s="407" t="str">
        <f ca="1">IFERROR(G194/G196,"")</f>
        <v/>
      </c>
      <c r="I194" s="95"/>
      <c r="J194" s="95"/>
      <c r="K194" s="95"/>
      <c r="L194" s="95"/>
      <c r="M194" s="95"/>
      <c r="N194" s="95"/>
    </row>
    <row r="195" spans="2:14" hidden="1" x14ac:dyDescent="0.2">
      <c r="B195" s="95" t="s">
        <v>403</v>
      </c>
      <c r="C195" s="95"/>
      <c r="D195" s="95"/>
      <c r="E195" s="95"/>
      <c r="F195" s="95"/>
      <c r="G195" s="99">
        <f ca="1">COUNTIF(C159:C190,"n/a")</f>
        <v>0</v>
      </c>
      <c r="H195" s="223" t="str">
        <f ca="1">IFERROR(G195/G196,"")</f>
        <v/>
      </c>
      <c r="I195" s="95"/>
      <c r="J195" s="95"/>
      <c r="K195" s="95"/>
      <c r="L195" s="95"/>
      <c r="M195" s="95"/>
      <c r="N195" s="95"/>
    </row>
    <row r="196" spans="2:14" x14ac:dyDescent="0.2">
      <c r="B196" s="95" t="s">
        <v>404</v>
      </c>
      <c r="C196" s="95"/>
      <c r="D196" s="95"/>
      <c r="E196" s="95"/>
      <c r="F196" s="95"/>
      <c r="G196" s="406">
        <f ca="1">SUM(G193:G195)</f>
        <v>0</v>
      </c>
      <c r="H196" s="98" t="str">
        <f ca="1">IF(OR(G196=0,G196=15),"","NOTE: Total should be equal to 15, please review actions")</f>
        <v/>
      </c>
      <c r="I196" s="95"/>
      <c r="J196" s="95"/>
      <c r="K196" s="95"/>
      <c r="L196" s="95"/>
      <c r="M196" s="95"/>
      <c r="N196" s="95"/>
    </row>
    <row r="197" spans="2:14" x14ac:dyDescent="0.2">
      <c r="B197" s="1"/>
      <c r="C197" s="1"/>
      <c r="D197" s="1"/>
      <c r="E197" s="1"/>
      <c r="F197" s="1"/>
      <c r="G197" s="1"/>
      <c r="H197" s="1"/>
      <c r="I197" s="1"/>
      <c r="J197" s="1"/>
      <c r="K197" s="1"/>
      <c r="L197" s="1"/>
      <c r="M197" s="1"/>
      <c r="N197" s="1"/>
    </row>
    <row r="198" spans="2:14" x14ac:dyDescent="0.2">
      <c r="B198" s="10" t="s">
        <v>386</v>
      </c>
      <c r="C198" s="1"/>
      <c r="D198" s="1"/>
      <c r="E198" s="1"/>
      <c r="F198" s="1" t="str">
        <f>F1</f>
        <v>Enter the name of your health service organisation here.</v>
      </c>
      <c r="G198" s="1"/>
      <c r="H198" s="1"/>
      <c r="I198" s="1"/>
      <c r="J198" s="1"/>
      <c r="K198" s="1"/>
      <c r="L198" s="1"/>
      <c r="M198" s="1"/>
      <c r="N198" s="1"/>
    </row>
    <row r="199" spans="2:14" x14ac:dyDescent="0.2">
      <c r="B199" s="403" t="s">
        <v>1372</v>
      </c>
      <c r="C199" s="1"/>
      <c r="D199" s="1"/>
      <c r="E199" s="1"/>
      <c r="F199" s="1"/>
      <c r="G199" s="1"/>
      <c r="H199" s="1"/>
      <c r="I199" s="1"/>
      <c r="J199" s="1"/>
      <c r="K199" s="1"/>
      <c r="L199" s="1"/>
      <c r="M199" s="1"/>
      <c r="N199" s="1"/>
    </row>
    <row r="200" spans="2:14" x14ac:dyDescent="0.2">
      <c r="B200" s="1"/>
      <c r="C200" s="1"/>
      <c r="D200" s="1"/>
      <c r="E200" s="1"/>
      <c r="F200" s="1"/>
      <c r="G200" s="1"/>
      <c r="H200" s="1"/>
      <c r="I200" s="1"/>
      <c r="J200" s="1"/>
      <c r="K200" s="1"/>
      <c r="L200" s="1"/>
      <c r="M200" s="1"/>
      <c r="N200" s="1"/>
    </row>
    <row r="201" spans="2:14" x14ac:dyDescent="0.2">
      <c r="B201" s="471" t="s">
        <v>387</v>
      </c>
      <c r="C201" s="473" t="s">
        <v>388</v>
      </c>
      <c r="D201" s="475" t="s">
        <v>381</v>
      </c>
      <c r="E201" s="476"/>
      <c r="F201" s="476"/>
      <c r="G201" s="476"/>
      <c r="H201" s="476"/>
      <c r="I201" s="476"/>
      <c r="J201" s="476"/>
      <c r="K201" s="476"/>
      <c r="L201" s="476"/>
      <c r="M201" s="477"/>
      <c r="N201" s="70" t="s">
        <v>380</v>
      </c>
    </row>
    <row r="202" spans="2:14" x14ac:dyDescent="0.2">
      <c r="B202" s="472"/>
      <c r="C202" s="474"/>
      <c r="D202" s="77">
        <v>0</v>
      </c>
      <c r="E202" s="77">
        <v>0.1</v>
      </c>
      <c r="F202" s="77">
        <v>0.2</v>
      </c>
      <c r="G202" s="77">
        <v>0.3</v>
      </c>
      <c r="H202" s="77">
        <v>0.4</v>
      </c>
      <c r="I202" s="77">
        <v>0.5</v>
      </c>
      <c r="J202" s="77">
        <v>0.6</v>
      </c>
      <c r="K202" s="77">
        <v>0.7</v>
      </c>
      <c r="L202" s="77">
        <v>0.8</v>
      </c>
      <c r="M202" s="77">
        <v>0.9</v>
      </c>
      <c r="N202" s="77">
        <v>1</v>
      </c>
    </row>
    <row r="203" spans="2:14" x14ac:dyDescent="0.2">
      <c r="B203" s="78" t="s">
        <v>198</v>
      </c>
      <c r="C203" s="79"/>
      <c r="D203" s="79"/>
      <c r="E203" s="79"/>
      <c r="F203" s="79"/>
      <c r="G203" s="79"/>
      <c r="H203" s="79"/>
      <c r="I203" s="79"/>
      <c r="J203" s="79"/>
      <c r="K203" s="79"/>
      <c r="L203" s="79"/>
      <c r="M203" s="79"/>
      <c r="N203" s="80"/>
    </row>
    <row r="204" spans="2:14" x14ac:dyDescent="0.2">
      <c r="B204" s="219" t="s">
        <v>199</v>
      </c>
      <c r="C204" s="89"/>
      <c r="D204" s="89"/>
      <c r="E204" s="89"/>
      <c r="F204" s="89"/>
      <c r="G204" s="89"/>
      <c r="H204" s="89"/>
      <c r="I204" s="89"/>
      <c r="J204" s="89"/>
      <c r="K204" s="89"/>
      <c r="L204" s="89"/>
      <c r="M204" s="89"/>
      <c r="N204" s="90"/>
    </row>
    <row r="205" spans="2:14" x14ac:dyDescent="0.2">
      <c r="B205" s="81" t="s">
        <v>97</v>
      </c>
      <c r="C205" s="18"/>
      <c r="D205" s="18"/>
      <c r="E205" s="18"/>
      <c r="F205" s="18"/>
      <c r="G205" s="18"/>
      <c r="H205" s="18"/>
      <c r="I205" s="18"/>
      <c r="J205" s="18"/>
      <c r="K205" s="18"/>
      <c r="L205" s="18"/>
      <c r="M205" s="18"/>
      <c r="N205" s="82"/>
    </row>
    <row r="206" spans="2:14" x14ac:dyDescent="0.2">
      <c r="B206" s="338">
        <v>5.01</v>
      </c>
      <c r="C206" s="16" t="str">
        <f ca="1">IF('Reference sheet'!G154="","x",'Reference sheet'!G154)</f>
        <v>x</v>
      </c>
      <c r="D206" s="18" t="str">
        <f t="shared" ref="D206:D215" ca="1" si="344">IF(C206="x","",IF(C206="n/a",".",IF(AND(C206&gt;=0%,C206&lt;=59%),"..",IF(AND(C206&gt;=60%,C206&lt;=99%),"…",IF(C206=100%,"….","")))))</f>
        <v/>
      </c>
      <c r="E206" s="18" t="str">
        <f t="shared" ref="E206" ca="1" si="345">IF(C206="x","",IF(C206="n/a",".",IF(AND(C206&gt;=10%,C206&lt;=59%),"..",IF(AND(C206&gt;=60%,C206&lt;=99%),"…",IF(C206=100%,"….","")))))</f>
        <v/>
      </c>
      <c r="F206" s="18" t="str">
        <f t="shared" ref="F206" ca="1" si="346">IF(C206="x","",IF(C206="n/a",".",IF(AND(C206&gt;=20%,C206&lt;=59%),"..",IF(AND(C206&gt;=60%,C206&lt;=99%),"…",IF(C206=100%,"….","")))))</f>
        <v/>
      </c>
      <c r="G206" s="18" t="str">
        <f t="shared" ref="G206" ca="1" si="347">IF(C206="x","",IF(C206="n/a",".",IF(AND(C206&gt;=30%,C206&lt;=59%),"..",IF(AND(C206&gt;=60%,C206&lt;=99%),"…",IF(C206=100%,"….","")))))</f>
        <v/>
      </c>
      <c r="H206" s="18" t="str">
        <f t="shared" ref="H206" ca="1" si="348">IF(C206="x","",IF(C206="n/a",".",IF(AND(C206&gt;=40%,C206&lt;=59%),"..",IF(AND(C206&gt;=60%,C206&lt;=99%),"…",IF(C206=100%,"….","")))))</f>
        <v/>
      </c>
      <c r="I206" s="18" t="str">
        <f t="shared" ref="I206" ca="1" si="349">IF(C206="x","",IF(C206="n/a",".",IF(AND(C206&gt;=50%,C206&lt;=59%),"..",IF(AND(C206&gt;=60%,C206&lt;=99%),"…",IF(C206=100%,"….","")))))</f>
        <v/>
      </c>
      <c r="J206" s="18" t="str">
        <f t="shared" ref="J206" ca="1" si="350">IF(C206="x","",IF(C206="n/a",".",IF(AND(C206&gt;=60%,C206&lt;=99%),"…",IF(C206=100%,"….",""))))</f>
        <v/>
      </c>
      <c r="K206" s="18" t="str">
        <f t="shared" ref="K206" ca="1" si="351">IF(C206="x","",IF(C206="n/a",".",IF(AND(C206&gt;=70%,C206&lt;=99%),"…",IF(C206=100%,"….",""))))</f>
        <v/>
      </c>
      <c r="L206" s="18" t="str">
        <f t="shared" ref="L206" ca="1" si="352">IF(C206="x","",IF(C206="n/a",".",IF(AND(C206&gt;=80%,C206&lt;=99%),"…",IF(C206=100%,"….",""))))</f>
        <v/>
      </c>
      <c r="M206" s="18" t="str">
        <f t="shared" ref="M206" ca="1" si="353">IF(C206="x","",IF(C206="n/a",".",IF(AND(C206&gt;=90%,C206&lt;=99%),"…",IF(C206=100%,"….",""))))</f>
        <v/>
      </c>
      <c r="N206" s="82" t="str">
        <f t="shared" ref="N206" ca="1" si="354">IF(C206="x","",IF(C206="n/a",".",IF(C206=100%,"….","")))</f>
        <v/>
      </c>
    </row>
    <row r="207" spans="2:14" x14ac:dyDescent="0.2">
      <c r="B207" s="81" t="s">
        <v>100</v>
      </c>
      <c r="C207" s="18"/>
      <c r="D207" s="18"/>
      <c r="E207" s="18"/>
      <c r="F207" s="18"/>
      <c r="G207" s="18"/>
      <c r="H207" s="18"/>
      <c r="I207" s="18"/>
      <c r="J207" s="18"/>
      <c r="K207" s="18"/>
      <c r="L207" s="18"/>
      <c r="M207" s="18"/>
      <c r="N207" s="82"/>
    </row>
    <row r="208" spans="2:14" x14ac:dyDescent="0.2">
      <c r="B208" s="338">
        <v>5.0199999999999996</v>
      </c>
      <c r="C208" s="16" t="str">
        <f ca="1">IF('Reference sheet'!G156="","x",'Reference sheet'!G156)</f>
        <v>x</v>
      </c>
      <c r="D208" s="18" t="str">
        <f t="shared" ca="1" si="344"/>
        <v/>
      </c>
      <c r="E208" s="18" t="str">
        <f t="shared" ref="E208" ca="1" si="355">IF(C208="x","",IF(C208="n/a",".",IF(AND(C208&gt;=10%,C208&lt;=59%),"..",IF(AND(C208&gt;=60%,C208&lt;=99%),"…",IF(C208=100%,"….","")))))</f>
        <v/>
      </c>
      <c r="F208" s="18" t="str">
        <f t="shared" ref="F208" ca="1" si="356">IF(C208="x","",IF(C208="n/a",".",IF(AND(C208&gt;=20%,C208&lt;=59%),"..",IF(AND(C208&gt;=60%,C208&lt;=99%),"…",IF(C208=100%,"….","")))))</f>
        <v/>
      </c>
      <c r="G208" s="18" t="str">
        <f t="shared" ref="G208" ca="1" si="357">IF(C208="x","",IF(C208="n/a",".",IF(AND(C208&gt;=30%,C208&lt;=59%),"..",IF(AND(C208&gt;=60%,C208&lt;=99%),"…",IF(C208=100%,"….","")))))</f>
        <v/>
      </c>
      <c r="H208" s="18" t="str">
        <f t="shared" ref="H208" ca="1" si="358">IF(C208="x","",IF(C208="n/a",".",IF(AND(C208&gt;=40%,C208&lt;=59%),"..",IF(AND(C208&gt;=60%,C208&lt;=99%),"…",IF(C208=100%,"….","")))))</f>
        <v/>
      </c>
      <c r="I208" s="18" t="str">
        <f t="shared" ref="I208" ca="1" si="359">IF(C208="x","",IF(C208="n/a",".",IF(AND(C208&gt;=50%,C208&lt;=59%),"..",IF(AND(C208&gt;=60%,C208&lt;=99%),"…",IF(C208=100%,"….","")))))</f>
        <v/>
      </c>
      <c r="J208" s="18" t="str">
        <f t="shared" ref="J208" ca="1" si="360">IF(C208="x","",IF(C208="n/a",".",IF(AND(C208&gt;=60%,C208&lt;=99%),"…",IF(C208=100%,"….",""))))</f>
        <v/>
      </c>
      <c r="K208" s="18" t="str">
        <f t="shared" ref="K208" ca="1" si="361">IF(C208="x","",IF(C208="n/a",".",IF(AND(C208&gt;=70%,C208&lt;=99%),"…",IF(C208=100%,"….",""))))</f>
        <v/>
      </c>
      <c r="L208" s="18" t="str">
        <f t="shared" ref="L208" ca="1" si="362">IF(C208="x","",IF(C208="n/a",".",IF(AND(C208&gt;=80%,C208&lt;=99%),"…",IF(C208=100%,"….",""))))</f>
        <v/>
      </c>
      <c r="M208" s="18" t="str">
        <f t="shared" ref="M208" ca="1" si="363">IF(C208="x","",IF(C208="n/a",".",IF(AND(C208&gt;=90%,C208&lt;=99%),"…",IF(C208=100%,"….",""))))</f>
        <v/>
      </c>
      <c r="N208" s="82" t="str">
        <f t="shared" ref="N208" ca="1" si="364">IF(C208="x","",IF(C208="n/a",".",IF(C208=100%,"….","")))</f>
        <v/>
      </c>
    </row>
    <row r="209" spans="2:14" x14ac:dyDescent="0.2">
      <c r="B209" s="81" t="s">
        <v>136</v>
      </c>
      <c r="C209" s="18"/>
      <c r="D209" s="18"/>
      <c r="E209" s="18"/>
      <c r="F209" s="18"/>
      <c r="G209" s="18"/>
      <c r="H209" s="18"/>
      <c r="I209" s="18"/>
      <c r="J209" s="18"/>
      <c r="K209" s="18"/>
      <c r="L209" s="18"/>
      <c r="M209" s="18"/>
      <c r="N209" s="82"/>
    </row>
    <row r="210" spans="2:14" x14ac:dyDescent="0.2">
      <c r="B210" s="338">
        <v>5.03</v>
      </c>
      <c r="C210" s="16" t="str">
        <f ca="1">IF('Reference sheet'!G158="","x",'Reference sheet'!G158)</f>
        <v>x</v>
      </c>
      <c r="D210" s="18" t="str">
        <f t="shared" ca="1" si="344"/>
        <v/>
      </c>
      <c r="E210" s="18" t="str">
        <f t="shared" ref="E210" ca="1" si="365">IF(C210="x","",IF(C210="n/a",".",IF(AND(C210&gt;=10%,C210&lt;=59%),"..",IF(AND(C210&gt;=60%,C210&lt;=99%),"…",IF(C210=100%,"….","")))))</f>
        <v/>
      </c>
      <c r="F210" s="18" t="str">
        <f t="shared" ref="F210" ca="1" si="366">IF(C210="x","",IF(C210="n/a",".",IF(AND(C210&gt;=20%,C210&lt;=59%),"..",IF(AND(C210&gt;=60%,C210&lt;=99%),"…",IF(C210=100%,"….","")))))</f>
        <v/>
      </c>
      <c r="G210" s="18" t="str">
        <f t="shared" ref="G210" ca="1" si="367">IF(C210="x","",IF(C210="n/a",".",IF(AND(C210&gt;=30%,C210&lt;=59%),"..",IF(AND(C210&gt;=60%,C210&lt;=99%),"…",IF(C210=100%,"….","")))))</f>
        <v/>
      </c>
      <c r="H210" s="18" t="str">
        <f t="shared" ref="H210" ca="1" si="368">IF(C210="x","",IF(C210="n/a",".",IF(AND(C210&gt;=40%,C210&lt;=59%),"..",IF(AND(C210&gt;=60%,C210&lt;=99%),"…",IF(C210=100%,"….","")))))</f>
        <v/>
      </c>
      <c r="I210" s="18" t="str">
        <f t="shared" ref="I210" ca="1" si="369">IF(C210="x","",IF(C210="n/a",".",IF(AND(C210&gt;=50%,C210&lt;=59%),"..",IF(AND(C210&gt;=60%,C210&lt;=99%),"…",IF(C210=100%,"….","")))))</f>
        <v/>
      </c>
      <c r="J210" s="18" t="str">
        <f t="shared" ref="J210" ca="1" si="370">IF(C210="x","",IF(C210="n/a",".",IF(AND(C210&gt;=60%,C210&lt;=99%),"…",IF(C210=100%,"….",""))))</f>
        <v/>
      </c>
      <c r="K210" s="18" t="str">
        <f t="shared" ref="K210" ca="1" si="371">IF(C210="x","",IF(C210="n/a",".",IF(AND(C210&gt;=70%,C210&lt;=99%),"…",IF(C210=100%,"….",""))))</f>
        <v/>
      </c>
      <c r="L210" s="18" t="str">
        <f t="shared" ref="L210" ca="1" si="372">IF(C210="x","",IF(C210="n/a",".",IF(AND(C210&gt;=80%,C210&lt;=99%),"…",IF(C210=100%,"….",""))))</f>
        <v/>
      </c>
      <c r="M210" s="18" t="str">
        <f t="shared" ref="M210" ca="1" si="373">IF(C210="x","",IF(C210="n/a",".",IF(AND(C210&gt;=90%,C210&lt;=99%),"…",IF(C210=100%,"….",""))))</f>
        <v/>
      </c>
      <c r="N210" s="82" t="str">
        <f t="shared" ref="N210" ca="1" si="374">IF(C210="x","",IF(C210="n/a",".",IF(C210=100%,"….","")))</f>
        <v/>
      </c>
    </row>
    <row r="211" spans="2:14" x14ac:dyDescent="0.2">
      <c r="B211" s="81" t="s">
        <v>206</v>
      </c>
      <c r="C211" s="18"/>
      <c r="D211" s="18"/>
      <c r="E211" s="18"/>
      <c r="F211" s="18"/>
      <c r="G211" s="18"/>
      <c r="H211" s="18"/>
      <c r="I211" s="18"/>
      <c r="J211" s="18"/>
      <c r="K211" s="18"/>
      <c r="L211" s="18"/>
      <c r="M211" s="18"/>
      <c r="N211" s="82"/>
    </row>
    <row r="212" spans="2:14" x14ac:dyDescent="0.2">
      <c r="B212" s="338">
        <v>5.04</v>
      </c>
      <c r="C212" s="16" t="str">
        <f ca="1">IF('Reference sheet'!G160="","x",'Reference sheet'!G160)</f>
        <v>x</v>
      </c>
      <c r="D212" s="18" t="str">
        <f t="shared" ca="1" si="344"/>
        <v/>
      </c>
      <c r="E212" s="18" t="str">
        <f t="shared" ref="E212" ca="1" si="375">IF(C212="x","",IF(C212="n/a",".",IF(AND(C212&gt;=10%,C212&lt;=59%),"..",IF(AND(C212&gt;=60%,C212&lt;=99%),"…",IF(C212=100%,"….","")))))</f>
        <v/>
      </c>
      <c r="F212" s="18" t="str">
        <f t="shared" ref="F212" ca="1" si="376">IF(C212="x","",IF(C212="n/a",".",IF(AND(C212&gt;=20%,C212&lt;=59%),"..",IF(AND(C212&gt;=60%,C212&lt;=99%),"…",IF(C212=100%,"….","")))))</f>
        <v/>
      </c>
      <c r="G212" s="18" t="str">
        <f t="shared" ref="G212" ca="1" si="377">IF(C212="x","",IF(C212="n/a",".",IF(AND(C212&gt;=30%,C212&lt;=59%),"..",IF(AND(C212&gt;=60%,C212&lt;=99%),"…",IF(C212=100%,"….","")))))</f>
        <v/>
      </c>
      <c r="H212" s="18" t="str">
        <f t="shared" ref="H212" ca="1" si="378">IF(C212="x","",IF(C212="n/a",".",IF(AND(C212&gt;=40%,C212&lt;=59%),"..",IF(AND(C212&gt;=60%,C212&lt;=99%),"…",IF(C212=100%,"….","")))))</f>
        <v/>
      </c>
      <c r="I212" s="18" t="str">
        <f t="shared" ref="I212" ca="1" si="379">IF(C212="x","",IF(C212="n/a",".",IF(AND(C212&gt;=50%,C212&lt;=59%),"..",IF(AND(C212&gt;=60%,C212&lt;=99%),"…",IF(C212=100%,"….","")))))</f>
        <v/>
      </c>
      <c r="J212" s="18" t="str">
        <f t="shared" ref="J212" ca="1" si="380">IF(C212="x","",IF(C212="n/a",".",IF(AND(C212&gt;=60%,C212&lt;=99%),"…",IF(C212=100%,"….",""))))</f>
        <v/>
      </c>
      <c r="K212" s="18" t="str">
        <f t="shared" ref="K212" ca="1" si="381">IF(C212="x","",IF(C212="n/a",".",IF(AND(C212&gt;=70%,C212&lt;=99%),"…",IF(C212=100%,"….",""))))</f>
        <v/>
      </c>
      <c r="L212" s="18" t="str">
        <f t="shared" ref="L212" ca="1" si="382">IF(C212="x","",IF(C212="n/a",".",IF(AND(C212&gt;=80%,C212&lt;=99%),"…",IF(C212=100%,"….",""))))</f>
        <v/>
      </c>
      <c r="M212" s="18" t="str">
        <f t="shared" ref="M212" ca="1" si="383">IF(C212="x","",IF(C212="n/a",".",IF(AND(C212&gt;=90%,C212&lt;=99%),"…",IF(C212=100%,"….",""))))</f>
        <v/>
      </c>
      <c r="N212" s="82" t="str">
        <f t="shared" ref="N212" ca="1" si="384">IF(C212="x","",IF(C212="n/a",".",IF(C212=100%,"….","")))</f>
        <v/>
      </c>
    </row>
    <row r="213" spans="2:14" x14ac:dyDescent="0.2">
      <c r="B213" s="81" t="s">
        <v>209</v>
      </c>
      <c r="C213" s="18"/>
      <c r="D213" s="18"/>
      <c r="E213" s="18"/>
      <c r="F213" s="18"/>
      <c r="G213" s="18"/>
      <c r="H213" s="18"/>
      <c r="I213" s="18"/>
      <c r="J213" s="18"/>
      <c r="K213" s="18"/>
      <c r="L213" s="18"/>
      <c r="M213" s="18"/>
      <c r="N213" s="82"/>
    </row>
    <row r="214" spans="2:14" x14ac:dyDescent="0.2">
      <c r="B214" s="338">
        <v>5.05</v>
      </c>
      <c r="C214" s="16" t="str">
        <f ca="1">IF('Reference sheet'!G162="","x",'Reference sheet'!G162)</f>
        <v>x</v>
      </c>
      <c r="D214" s="31" t="str">
        <f t="shared" ca="1" si="344"/>
        <v/>
      </c>
      <c r="E214" s="31" t="str">
        <f t="shared" ref="E214:E215" ca="1" si="385">IF(C214="x","",IF(C214="n/a",".",IF(AND(C214&gt;=10%,C214&lt;=59%),"..",IF(AND(C214&gt;=60%,C214&lt;=99%),"…",IF(C214=100%,"….","")))))</f>
        <v/>
      </c>
      <c r="F214" s="31" t="str">
        <f t="shared" ref="F214:F215" ca="1" si="386">IF(C214="x","",IF(C214="n/a",".",IF(AND(C214&gt;=20%,C214&lt;=59%),"..",IF(AND(C214&gt;=60%,C214&lt;=99%),"…",IF(C214=100%,"….","")))))</f>
        <v/>
      </c>
      <c r="G214" s="31" t="str">
        <f t="shared" ref="G214:G215" ca="1" si="387">IF(C214="x","",IF(C214="n/a",".",IF(AND(C214&gt;=30%,C214&lt;=59%),"..",IF(AND(C214&gt;=60%,C214&lt;=99%),"…",IF(C214=100%,"….","")))))</f>
        <v/>
      </c>
      <c r="H214" s="31" t="str">
        <f t="shared" ref="H214:H215" ca="1" si="388">IF(C214="x","",IF(C214="n/a",".",IF(AND(C214&gt;=40%,C214&lt;=59%),"..",IF(AND(C214&gt;=60%,C214&lt;=99%),"…",IF(C214=100%,"….","")))))</f>
        <v/>
      </c>
      <c r="I214" s="31" t="str">
        <f t="shared" ref="I214:I215" ca="1" si="389">IF(C214="x","",IF(C214="n/a",".",IF(AND(C214&gt;=50%,C214&lt;=59%),"..",IF(AND(C214&gt;=60%,C214&lt;=99%),"…",IF(C214=100%,"….","")))))</f>
        <v/>
      </c>
      <c r="J214" s="31" t="str">
        <f t="shared" ref="J214:J215" ca="1" si="390">IF(C214="x","",IF(C214="n/a",".",IF(AND(C214&gt;=60%,C214&lt;=99%),"…",IF(C214=100%,"….",""))))</f>
        <v/>
      </c>
      <c r="K214" s="31" t="str">
        <f t="shared" ref="K214:K215" ca="1" si="391">IF(C214="x","",IF(C214="n/a",".",IF(AND(C214&gt;=70%,C214&lt;=99%),"…",IF(C214=100%,"….",""))))</f>
        <v/>
      </c>
      <c r="L214" s="31" t="str">
        <f t="shared" ref="L214:L215" ca="1" si="392">IF(C214="x","",IF(C214="n/a",".",IF(AND(C214&gt;=80%,C214&lt;=99%),"…",IF(C214=100%,"….",""))))</f>
        <v/>
      </c>
      <c r="M214" s="31" t="str">
        <f t="shared" ref="M214:M215" ca="1" si="393">IF(C214="x","",IF(C214="n/a",".",IF(AND(C214&gt;=90%,C214&lt;=99%),"…",IF(C214=100%,"….",""))))</f>
        <v/>
      </c>
      <c r="N214" s="91" t="str">
        <f t="shared" ref="N214:N215" ca="1" si="394">IF(C214="x","",IF(C214="n/a",".",IF(C214=100%,"….","")))</f>
        <v/>
      </c>
    </row>
    <row r="215" spans="2:14" x14ac:dyDescent="0.2">
      <c r="B215" s="338">
        <v>5.0599999999999996</v>
      </c>
      <c r="C215" s="16" t="str">
        <f ca="1">IF('Reference sheet'!G163="","x",'Reference sheet'!G163)</f>
        <v>x</v>
      </c>
      <c r="D215" s="37" t="str">
        <f t="shared" ca="1" si="344"/>
        <v/>
      </c>
      <c r="E215" s="37" t="str">
        <f t="shared" ca="1" si="385"/>
        <v/>
      </c>
      <c r="F215" s="37" t="str">
        <f t="shared" ca="1" si="386"/>
        <v/>
      </c>
      <c r="G215" s="37" t="str">
        <f t="shared" ca="1" si="387"/>
        <v/>
      </c>
      <c r="H215" s="37" t="str">
        <f t="shared" ca="1" si="388"/>
        <v/>
      </c>
      <c r="I215" s="37" t="str">
        <f t="shared" ca="1" si="389"/>
        <v/>
      </c>
      <c r="J215" s="37" t="str">
        <f t="shared" ca="1" si="390"/>
        <v/>
      </c>
      <c r="K215" s="37" t="str">
        <f t="shared" ca="1" si="391"/>
        <v/>
      </c>
      <c r="L215" s="37" t="str">
        <f t="shared" ca="1" si="392"/>
        <v/>
      </c>
      <c r="M215" s="37" t="str">
        <f t="shared" ca="1" si="393"/>
        <v/>
      </c>
      <c r="N215" s="92" t="str">
        <f t="shared" ca="1" si="394"/>
        <v/>
      </c>
    </row>
    <row r="216" spans="2:14" x14ac:dyDescent="0.2">
      <c r="B216" s="219" t="s">
        <v>214</v>
      </c>
      <c r="C216" s="89"/>
      <c r="D216" s="89"/>
      <c r="E216" s="89"/>
      <c r="F216" s="89"/>
      <c r="G216" s="89"/>
      <c r="H216" s="89"/>
      <c r="I216" s="89"/>
      <c r="J216" s="89"/>
      <c r="K216" s="89"/>
      <c r="L216" s="89"/>
      <c r="M216" s="89"/>
      <c r="N216" s="90"/>
    </row>
    <row r="217" spans="2:14" x14ac:dyDescent="0.2">
      <c r="B217" s="81" t="s">
        <v>215</v>
      </c>
      <c r="C217" s="18"/>
      <c r="D217" s="18"/>
      <c r="E217" s="18"/>
      <c r="F217" s="18"/>
      <c r="G217" s="18"/>
      <c r="H217" s="18"/>
      <c r="I217" s="18"/>
      <c r="J217" s="18"/>
      <c r="K217" s="18"/>
      <c r="L217" s="18"/>
      <c r="M217" s="18"/>
      <c r="N217" s="82"/>
    </row>
    <row r="218" spans="2:14" x14ac:dyDescent="0.2">
      <c r="B218" s="338">
        <v>5.07</v>
      </c>
      <c r="C218" s="16" t="str">
        <f ca="1">IF('Reference sheet'!G166="","x",'Reference sheet'!G166)</f>
        <v>x</v>
      </c>
      <c r="D218" s="31" t="str">
        <f t="shared" ref="D218:D227" ca="1" si="395">IF(C218="x","",IF(C218="n/a",".",IF(AND(C218&gt;=0%,C218&lt;=59%),"..",IF(AND(C218&gt;=60%,C218&lt;=99%),"…",IF(C218=100%,"….","")))))</f>
        <v/>
      </c>
      <c r="E218" s="31" t="str">
        <f t="shared" ref="E218:E219" ca="1" si="396">IF(C218="x","",IF(C218="n/a",".",IF(AND(C218&gt;=10%,C218&lt;=59%),"..",IF(AND(C218&gt;=60%,C218&lt;=99%),"…",IF(C218=100%,"….","")))))</f>
        <v/>
      </c>
      <c r="F218" s="31" t="str">
        <f t="shared" ref="F218:F219" ca="1" si="397">IF(C218="x","",IF(C218="n/a",".",IF(AND(C218&gt;=20%,C218&lt;=59%),"..",IF(AND(C218&gt;=60%,C218&lt;=99%),"…",IF(C218=100%,"….","")))))</f>
        <v/>
      </c>
      <c r="G218" s="31" t="str">
        <f t="shared" ref="G218:G219" ca="1" si="398">IF(C218="x","",IF(C218="n/a",".",IF(AND(C218&gt;=30%,C218&lt;=59%),"..",IF(AND(C218&gt;=60%,C218&lt;=99%),"…",IF(C218=100%,"….","")))))</f>
        <v/>
      </c>
      <c r="H218" s="31" t="str">
        <f t="shared" ref="H218:H219" ca="1" si="399">IF(C218="x","",IF(C218="n/a",".",IF(AND(C218&gt;=40%,C218&lt;=59%),"..",IF(AND(C218&gt;=60%,C218&lt;=99%),"…",IF(C218=100%,"….","")))))</f>
        <v/>
      </c>
      <c r="I218" s="31" t="str">
        <f t="shared" ref="I218:I219" ca="1" si="400">IF(C218="x","",IF(C218="n/a",".",IF(AND(C218&gt;=50%,C218&lt;=59%),"..",IF(AND(C218&gt;=60%,C218&lt;=99%),"…",IF(C218=100%,"….","")))))</f>
        <v/>
      </c>
      <c r="J218" s="31" t="str">
        <f t="shared" ref="J218:J219" ca="1" si="401">IF(C218="x","",IF(C218="n/a",".",IF(AND(C218&gt;=60%,C218&lt;=99%),"…",IF(C218=100%,"….",""))))</f>
        <v/>
      </c>
      <c r="K218" s="31" t="str">
        <f t="shared" ref="K218:K219" ca="1" si="402">IF(C218="x","",IF(C218="n/a",".",IF(AND(C218&gt;=70%,C218&lt;=99%),"…",IF(C218=100%,"….",""))))</f>
        <v/>
      </c>
      <c r="L218" s="31" t="str">
        <f t="shared" ref="L218:L219" ca="1" si="403">IF(C218="x","",IF(C218="n/a",".",IF(AND(C218&gt;=80%,C218&lt;=99%),"…",IF(C218=100%,"….",""))))</f>
        <v/>
      </c>
      <c r="M218" s="31" t="str">
        <f t="shared" ref="M218:M219" ca="1" si="404">IF(C218="x","",IF(C218="n/a",".",IF(AND(C218&gt;=90%,C218&lt;=99%),"…",IF(C218=100%,"….",""))))</f>
        <v/>
      </c>
      <c r="N218" s="91" t="str">
        <f t="shared" ref="N218:N219" ca="1" si="405">IF(C218="x","",IF(C218="n/a",".",IF(C218=100%,"….","")))</f>
        <v/>
      </c>
    </row>
    <row r="219" spans="2:14" x14ac:dyDescent="0.2">
      <c r="B219" s="338">
        <v>5.08</v>
      </c>
      <c r="C219" s="16" t="str">
        <f ca="1">IF('Reference sheet'!G167="","x",'Reference sheet'!G167)</f>
        <v>x</v>
      </c>
      <c r="D219" s="33" t="str">
        <f t="shared" ca="1" si="395"/>
        <v/>
      </c>
      <c r="E219" s="33" t="str">
        <f t="shared" ca="1" si="396"/>
        <v/>
      </c>
      <c r="F219" s="33" t="str">
        <f t="shared" ca="1" si="397"/>
        <v/>
      </c>
      <c r="G219" s="33" t="str">
        <f t="shared" ca="1" si="398"/>
        <v/>
      </c>
      <c r="H219" s="33" t="str">
        <f t="shared" ca="1" si="399"/>
        <v/>
      </c>
      <c r="I219" s="33" t="str">
        <f t="shared" ca="1" si="400"/>
        <v/>
      </c>
      <c r="J219" s="33" t="str">
        <f t="shared" ca="1" si="401"/>
        <v/>
      </c>
      <c r="K219" s="33" t="str">
        <f t="shared" ca="1" si="402"/>
        <v/>
      </c>
      <c r="L219" s="33" t="str">
        <f t="shared" ca="1" si="403"/>
        <v/>
      </c>
      <c r="M219" s="33" t="str">
        <f t="shared" ca="1" si="404"/>
        <v/>
      </c>
      <c r="N219" s="93" t="str">
        <f t="shared" ca="1" si="405"/>
        <v/>
      </c>
    </row>
    <row r="220" spans="2:14" x14ac:dyDescent="0.2">
      <c r="B220" s="338">
        <v>5.09</v>
      </c>
      <c r="C220" s="16" t="str">
        <f ca="1">IF('Reference sheet'!G168="","x",'Reference sheet'!G168)</f>
        <v>x</v>
      </c>
      <c r="D220" s="37" t="str">
        <f t="shared" ca="1" si="395"/>
        <v/>
      </c>
      <c r="E220" s="37" t="str">
        <f t="shared" ref="E220" ca="1" si="406">IF(C220="x","",IF(C220="n/a",".",IF(AND(C220&gt;=10%,C220&lt;=59%),"..",IF(AND(C220&gt;=60%,C220&lt;=99%),"…",IF(C220=100%,"….","")))))</f>
        <v/>
      </c>
      <c r="F220" s="37" t="str">
        <f t="shared" ref="F220" ca="1" si="407">IF(C220="x","",IF(C220="n/a",".",IF(AND(C220&gt;=20%,C220&lt;=59%),"..",IF(AND(C220&gt;=60%,C220&lt;=99%),"…",IF(C220=100%,"….","")))))</f>
        <v/>
      </c>
      <c r="G220" s="37" t="str">
        <f t="shared" ref="G220" ca="1" si="408">IF(C220="x","",IF(C220="n/a",".",IF(AND(C220&gt;=30%,C220&lt;=59%),"..",IF(AND(C220&gt;=60%,C220&lt;=99%),"…",IF(C220=100%,"….","")))))</f>
        <v/>
      </c>
      <c r="H220" s="37" t="str">
        <f t="shared" ref="H220" ca="1" si="409">IF(C220="x","",IF(C220="n/a",".",IF(AND(C220&gt;=40%,C220&lt;=59%),"..",IF(AND(C220&gt;=60%,C220&lt;=99%),"…",IF(C220=100%,"….","")))))</f>
        <v/>
      </c>
      <c r="I220" s="37" t="str">
        <f t="shared" ref="I220" ca="1" si="410">IF(C220="x","",IF(C220="n/a",".",IF(AND(C220&gt;=50%,C220&lt;=59%),"..",IF(AND(C220&gt;=60%,C220&lt;=99%),"…",IF(C220=100%,"….","")))))</f>
        <v/>
      </c>
      <c r="J220" s="37" t="str">
        <f t="shared" ref="J220" ca="1" si="411">IF(C220="x","",IF(C220="n/a",".",IF(AND(C220&gt;=60%,C220&lt;=99%),"…",IF(C220=100%,"….",""))))</f>
        <v/>
      </c>
      <c r="K220" s="37" t="str">
        <f t="shared" ref="K220" ca="1" si="412">IF(C220="x","",IF(C220="n/a",".",IF(AND(C220&gt;=70%,C220&lt;=99%),"…",IF(C220=100%,"….",""))))</f>
        <v/>
      </c>
      <c r="L220" s="37" t="str">
        <f t="shared" ref="L220" ca="1" si="413">IF(C220="x","",IF(C220="n/a",".",IF(AND(C220&gt;=80%,C220&lt;=99%),"…",IF(C220=100%,"….",""))))</f>
        <v/>
      </c>
      <c r="M220" s="37" t="str">
        <f t="shared" ref="M220" ca="1" si="414">IF(C220="x","",IF(C220="n/a",".",IF(AND(C220&gt;=90%,C220&lt;=99%),"…",IF(C220=100%,"….",""))))</f>
        <v/>
      </c>
      <c r="N220" s="92" t="str">
        <f t="shared" ref="N220" ca="1" si="415">IF(C220="x","",IF(C220="n/a",".",IF(C220=100%,"….","")))</f>
        <v/>
      </c>
    </row>
    <row r="221" spans="2:14" x14ac:dyDescent="0.2">
      <c r="B221" s="81" t="s">
        <v>222</v>
      </c>
      <c r="C221" s="18"/>
      <c r="D221" s="18"/>
      <c r="E221" s="18"/>
      <c r="F221" s="18"/>
      <c r="G221" s="18"/>
      <c r="H221" s="18"/>
      <c r="I221" s="18"/>
      <c r="J221" s="18"/>
      <c r="K221" s="18"/>
      <c r="L221" s="18"/>
      <c r="M221" s="18"/>
      <c r="N221" s="82"/>
    </row>
    <row r="222" spans="2:14" x14ac:dyDescent="0.2">
      <c r="B222" s="339">
        <v>5.0999999999999996</v>
      </c>
      <c r="C222" s="16" t="str">
        <f ca="1">IF('Reference sheet'!G170="","x",'Reference sheet'!G170)</f>
        <v>x</v>
      </c>
      <c r="D222" s="18" t="str">
        <f t="shared" ca="1" si="395"/>
        <v/>
      </c>
      <c r="E222" s="18" t="str">
        <f t="shared" ref="E222" ca="1" si="416">IF(C222="x","",IF(C222="n/a",".",IF(AND(C222&gt;=10%,C222&lt;=59%),"..",IF(AND(C222&gt;=60%,C222&lt;=99%),"…",IF(C222=100%,"….","")))))</f>
        <v/>
      </c>
      <c r="F222" s="18" t="str">
        <f t="shared" ref="F222" ca="1" si="417">IF(C222="x","",IF(C222="n/a",".",IF(AND(C222&gt;=20%,C222&lt;=59%),"..",IF(AND(C222&gt;=60%,C222&lt;=99%),"…",IF(C222=100%,"….","")))))</f>
        <v/>
      </c>
      <c r="G222" s="18" t="str">
        <f t="shared" ref="G222" ca="1" si="418">IF(C222="x","",IF(C222="n/a",".",IF(AND(C222&gt;=30%,C222&lt;=59%),"..",IF(AND(C222&gt;=60%,C222&lt;=99%),"…",IF(C222=100%,"….","")))))</f>
        <v/>
      </c>
      <c r="H222" s="18" t="str">
        <f t="shared" ref="H222" ca="1" si="419">IF(C222="x","",IF(C222="n/a",".",IF(AND(C222&gt;=40%,C222&lt;=59%),"..",IF(AND(C222&gt;=60%,C222&lt;=99%),"…",IF(C222=100%,"….","")))))</f>
        <v/>
      </c>
      <c r="I222" s="18" t="str">
        <f t="shared" ref="I222" ca="1" si="420">IF(C222="x","",IF(C222="n/a",".",IF(AND(C222&gt;=50%,C222&lt;=59%),"..",IF(AND(C222&gt;=60%,C222&lt;=99%),"…",IF(C222=100%,"….","")))))</f>
        <v/>
      </c>
      <c r="J222" s="18" t="str">
        <f t="shared" ref="J222" ca="1" si="421">IF(C222="x","",IF(C222="n/a",".",IF(AND(C222&gt;=60%,C222&lt;=99%),"…",IF(C222=100%,"….",""))))</f>
        <v/>
      </c>
      <c r="K222" s="18" t="str">
        <f t="shared" ref="K222" ca="1" si="422">IF(C222="x","",IF(C222="n/a",".",IF(AND(C222&gt;=70%,C222&lt;=99%),"…",IF(C222=100%,"….",""))))</f>
        <v/>
      </c>
      <c r="L222" s="18" t="str">
        <f t="shared" ref="L222" ca="1" si="423">IF(C222="x","",IF(C222="n/a",".",IF(AND(C222&gt;=80%,C222&lt;=99%),"…",IF(C222=100%,"….",""))))</f>
        <v/>
      </c>
      <c r="M222" s="18" t="str">
        <f t="shared" ref="M222" ca="1" si="424">IF(C222="x","",IF(C222="n/a",".",IF(AND(C222&gt;=90%,C222&lt;=99%),"…",IF(C222=100%,"….",""))))</f>
        <v/>
      </c>
      <c r="N222" s="82" t="str">
        <f t="shared" ref="N222" ca="1" si="425">IF(C222="x","",IF(C222="n/a",".",IF(C222=100%,"….","")))</f>
        <v/>
      </c>
    </row>
    <row r="223" spans="2:14" x14ac:dyDescent="0.2">
      <c r="B223" s="81" t="s">
        <v>225</v>
      </c>
      <c r="C223" s="18"/>
      <c r="D223" s="18"/>
      <c r="E223" s="18"/>
      <c r="F223" s="18"/>
      <c r="G223" s="18"/>
      <c r="H223" s="18"/>
      <c r="I223" s="18"/>
      <c r="J223" s="18"/>
      <c r="K223" s="18"/>
      <c r="L223" s="18"/>
      <c r="M223" s="18"/>
      <c r="N223" s="82"/>
    </row>
    <row r="224" spans="2:14" x14ac:dyDescent="0.2">
      <c r="B224" s="338">
        <v>5.1100000000000003</v>
      </c>
      <c r="C224" s="16" t="str">
        <f ca="1">IF('Reference sheet'!G172="","x",'Reference sheet'!G172)</f>
        <v>x</v>
      </c>
      <c r="D224" s="18" t="str">
        <f t="shared" ca="1" si="395"/>
        <v/>
      </c>
      <c r="E224" s="18" t="str">
        <f t="shared" ref="E224" ca="1" si="426">IF(C224="x","",IF(C224="n/a",".",IF(AND(C224&gt;=10%,C224&lt;=59%),"..",IF(AND(C224&gt;=60%,C224&lt;=99%),"…",IF(C224=100%,"….","")))))</f>
        <v/>
      </c>
      <c r="F224" s="18" t="str">
        <f t="shared" ref="F224" ca="1" si="427">IF(C224="x","",IF(C224="n/a",".",IF(AND(C224&gt;=20%,C224&lt;=59%),"..",IF(AND(C224&gt;=60%,C224&lt;=99%),"…",IF(C224=100%,"….","")))))</f>
        <v/>
      </c>
      <c r="G224" s="18" t="str">
        <f t="shared" ref="G224" ca="1" si="428">IF(C224="x","",IF(C224="n/a",".",IF(AND(C224&gt;=30%,C224&lt;=59%),"..",IF(AND(C224&gt;=60%,C224&lt;=99%),"…",IF(C224=100%,"….","")))))</f>
        <v/>
      </c>
      <c r="H224" s="18" t="str">
        <f t="shared" ref="H224" ca="1" si="429">IF(C224="x","",IF(C224="n/a",".",IF(AND(C224&gt;=40%,C224&lt;=59%),"..",IF(AND(C224&gt;=60%,C224&lt;=99%),"…",IF(C224=100%,"….","")))))</f>
        <v/>
      </c>
      <c r="I224" s="18" t="str">
        <f t="shared" ref="I224" ca="1" si="430">IF(C224="x","",IF(C224="n/a",".",IF(AND(C224&gt;=50%,C224&lt;=59%),"..",IF(AND(C224&gt;=60%,C224&lt;=99%),"…",IF(C224=100%,"….","")))))</f>
        <v/>
      </c>
      <c r="J224" s="18" t="str">
        <f t="shared" ref="J224" ca="1" si="431">IF(C224="x","",IF(C224="n/a",".",IF(AND(C224&gt;=60%,C224&lt;=99%),"…",IF(C224=100%,"….",""))))</f>
        <v/>
      </c>
      <c r="K224" s="18" t="str">
        <f t="shared" ref="K224" ca="1" si="432">IF(C224="x","",IF(C224="n/a",".",IF(AND(C224&gt;=70%,C224&lt;=99%),"…",IF(C224=100%,"….",""))))</f>
        <v/>
      </c>
      <c r="L224" s="18" t="str">
        <f t="shared" ref="L224" ca="1" si="433">IF(C224="x","",IF(C224="n/a",".",IF(AND(C224&gt;=80%,C224&lt;=99%),"…",IF(C224=100%,"….",""))))</f>
        <v/>
      </c>
      <c r="M224" s="18" t="str">
        <f t="shared" ref="M224" ca="1" si="434">IF(C224="x","",IF(C224="n/a",".",IF(AND(C224&gt;=90%,C224&lt;=99%),"…",IF(C224=100%,"….",""))))</f>
        <v/>
      </c>
      <c r="N224" s="82" t="str">
        <f t="shared" ref="N224" ca="1" si="435">IF(C224="x","",IF(C224="n/a",".",IF(C224=100%,"….","")))</f>
        <v/>
      </c>
    </row>
    <row r="225" spans="2:14" x14ac:dyDescent="0.2">
      <c r="B225" s="81" t="s">
        <v>214</v>
      </c>
      <c r="C225" s="18"/>
      <c r="D225" s="18"/>
      <c r="E225" s="18"/>
      <c r="F225" s="18"/>
      <c r="G225" s="18"/>
      <c r="H225" s="18"/>
      <c r="I225" s="18"/>
      <c r="J225" s="18"/>
      <c r="K225" s="18"/>
      <c r="L225" s="18"/>
      <c r="M225" s="18"/>
      <c r="N225" s="82"/>
    </row>
    <row r="226" spans="2:14" x14ac:dyDescent="0.2">
      <c r="B226" s="338">
        <v>5.12</v>
      </c>
      <c r="C226" s="16" t="str">
        <f ca="1">IF('Reference sheet'!G174="","x",'Reference sheet'!G174)</f>
        <v>x</v>
      </c>
      <c r="D226" s="31" t="str">
        <f t="shared" ca="1" si="395"/>
        <v/>
      </c>
      <c r="E226" s="31" t="str">
        <f t="shared" ref="E226:E227" ca="1" si="436">IF(C226="x","",IF(C226="n/a",".",IF(AND(C226&gt;=10%,C226&lt;=59%),"..",IF(AND(C226&gt;=60%,C226&lt;=99%),"…",IF(C226=100%,"….","")))))</f>
        <v/>
      </c>
      <c r="F226" s="31" t="str">
        <f t="shared" ref="F226:F227" ca="1" si="437">IF(C226="x","",IF(C226="n/a",".",IF(AND(C226&gt;=20%,C226&lt;=59%),"..",IF(AND(C226&gt;=60%,C226&lt;=99%),"…",IF(C226=100%,"….","")))))</f>
        <v/>
      </c>
      <c r="G226" s="31" t="str">
        <f t="shared" ref="G226:G227" ca="1" si="438">IF(C226="x","",IF(C226="n/a",".",IF(AND(C226&gt;=30%,C226&lt;=59%),"..",IF(AND(C226&gt;=60%,C226&lt;=99%),"…",IF(C226=100%,"….","")))))</f>
        <v/>
      </c>
      <c r="H226" s="31" t="str">
        <f t="shared" ref="H226:H227" ca="1" si="439">IF(C226="x","",IF(C226="n/a",".",IF(AND(C226&gt;=40%,C226&lt;=59%),"..",IF(AND(C226&gt;=60%,C226&lt;=99%),"…",IF(C226=100%,"….","")))))</f>
        <v/>
      </c>
      <c r="I226" s="31" t="str">
        <f t="shared" ref="I226:I227" ca="1" si="440">IF(C226="x","",IF(C226="n/a",".",IF(AND(C226&gt;=50%,C226&lt;=59%),"..",IF(AND(C226&gt;=60%,C226&lt;=99%),"…",IF(C226=100%,"….","")))))</f>
        <v/>
      </c>
      <c r="J226" s="31" t="str">
        <f t="shared" ref="J226:J227" ca="1" si="441">IF(C226="x","",IF(C226="n/a",".",IF(AND(C226&gt;=60%,C226&lt;=99%),"…",IF(C226=100%,"….",""))))</f>
        <v/>
      </c>
      <c r="K226" s="31" t="str">
        <f t="shared" ref="K226:K227" ca="1" si="442">IF(C226="x","",IF(C226="n/a",".",IF(AND(C226&gt;=70%,C226&lt;=99%),"…",IF(C226=100%,"….",""))))</f>
        <v/>
      </c>
      <c r="L226" s="31" t="str">
        <f t="shared" ref="L226:L227" ca="1" si="443">IF(C226="x","",IF(C226="n/a",".",IF(AND(C226&gt;=80%,C226&lt;=99%),"…",IF(C226=100%,"….",""))))</f>
        <v/>
      </c>
      <c r="M226" s="31" t="str">
        <f t="shared" ref="M226:M227" ca="1" si="444">IF(C226="x","",IF(C226="n/a",".",IF(AND(C226&gt;=90%,C226&lt;=99%),"…",IF(C226=100%,"….",""))))</f>
        <v/>
      </c>
      <c r="N226" s="91" t="str">
        <f t="shared" ref="N226:N227" ca="1" si="445">IF(C226="x","",IF(C226="n/a",".",IF(C226=100%,"….","")))</f>
        <v/>
      </c>
    </row>
    <row r="227" spans="2:14" x14ac:dyDescent="0.2">
      <c r="B227" s="338">
        <v>5.13</v>
      </c>
      <c r="C227" s="16" t="str">
        <f ca="1">IF('Reference sheet'!G175="","x",'Reference sheet'!G175)</f>
        <v>x</v>
      </c>
      <c r="D227" s="37" t="str">
        <f t="shared" ca="1" si="395"/>
        <v/>
      </c>
      <c r="E227" s="37" t="str">
        <f t="shared" ca="1" si="436"/>
        <v/>
      </c>
      <c r="F227" s="37" t="str">
        <f t="shared" ca="1" si="437"/>
        <v/>
      </c>
      <c r="G227" s="37" t="str">
        <f t="shared" ca="1" si="438"/>
        <v/>
      </c>
      <c r="H227" s="37" t="str">
        <f t="shared" ca="1" si="439"/>
        <v/>
      </c>
      <c r="I227" s="37" t="str">
        <f t="shared" ca="1" si="440"/>
        <v/>
      </c>
      <c r="J227" s="37" t="str">
        <f t="shared" ca="1" si="441"/>
        <v/>
      </c>
      <c r="K227" s="37" t="str">
        <f t="shared" ca="1" si="442"/>
        <v/>
      </c>
      <c r="L227" s="37" t="str">
        <f t="shared" ca="1" si="443"/>
        <v/>
      </c>
      <c r="M227" s="37" t="str">
        <f t="shared" ca="1" si="444"/>
        <v/>
      </c>
      <c r="N227" s="92" t="str">
        <f t="shared" ca="1" si="445"/>
        <v/>
      </c>
    </row>
    <row r="228" spans="2:14" x14ac:dyDescent="0.2">
      <c r="B228" s="219" t="s">
        <v>232</v>
      </c>
      <c r="C228" s="89"/>
      <c r="D228" s="89"/>
      <c r="E228" s="89"/>
      <c r="F228" s="89"/>
      <c r="G228" s="89"/>
      <c r="H228" s="89"/>
      <c r="I228" s="89"/>
      <c r="J228" s="89"/>
      <c r="K228" s="89"/>
      <c r="L228" s="89"/>
      <c r="M228" s="89"/>
      <c r="N228" s="90"/>
    </row>
    <row r="229" spans="2:14" x14ac:dyDescent="0.2">
      <c r="B229" s="81" t="s">
        <v>233</v>
      </c>
      <c r="C229" s="18"/>
      <c r="D229" s="18"/>
      <c r="E229" s="18"/>
      <c r="F229" s="18"/>
      <c r="G229" s="18"/>
      <c r="H229" s="18"/>
      <c r="I229" s="18"/>
      <c r="J229" s="18"/>
      <c r="K229" s="18"/>
      <c r="L229" s="18"/>
      <c r="M229" s="18"/>
      <c r="N229" s="82"/>
    </row>
    <row r="230" spans="2:14" x14ac:dyDescent="0.2">
      <c r="B230" s="338">
        <v>5.14</v>
      </c>
      <c r="C230" s="16" t="str">
        <f ca="1">IF('Reference sheet'!G178="","x",'Reference sheet'!G178)</f>
        <v>x</v>
      </c>
      <c r="D230" s="18" t="str">
        <f t="shared" ref="D230:D237" ca="1" si="446">IF(C230="x","",IF(C230="n/a",".",IF(AND(C230&gt;=0%,C230&lt;=59%),"..",IF(AND(C230&gt;=60%,C230&lt;=99%),"…",IF(C230=100%,"….","")))))</f>
        <v/>
      </c>
      <c r="E230" s="18" t="str">
        <f t="shared" ref="E230" ca="1" si="447">IF(C230="x","",IF(C230="n/a",".",IF(AND(C230&gt;=10%,C230&lt;=59%),"..",IF(AND(C230&gt;=60%,C230&lt;=99%),"…",IF(C230=100%,"….","")))))</f>
        <v/>
      </c>
      <c r="F230" s="18" t="str">
        <f t="shared" ref="F230" ca="1" si="448">IF(C230="x","",IF(C230="n/a",".",IF(AND(C230&gt;=20%,C230&lt;=59%),"..",IF(AND(C230&gt;=60%,C230&lt;=99%),"…",IF(C230=100%,"….","")))))</f>
        <v/>
      </c>
      <c r="G230" s="18" t="str">
        <f t="shared" ref="G230" ca="1" si="449">IF(C230="x","",IF(C230="n/a",".",IF(AND(C230&gt;=30%,C230&lt;=59%),"..",IF(AND(C230&gt;=60%,C230&lt;=99%),"…",IF(C230=100%,"….","")))))</f>
        <v/>
      </c>
      <c r="H230" s="18" t="str">
        <f t="shared" ref="H230" ca="1" si="450">IF(C230="x","",IF(C230="n/a",".",IF(AND(C230&gt;=40%,C230&lt;=59%),"..",IF(AND(C230&gt;=60%,C230&lt;=99%),"…",IF(C230=100%,"….","")))))</f>
        <v/>
      </c>
      <c r="I230" s="18" t="str">
        <f t="shared" ref="I230" ca="1" si="451">IF(C230="x","",IF(C230="n/a",".",IF(AND(C230&gt;=50%,C230&lt;=59%),"..",IF(AND(C230&gt;=60%,C230&lt;=99%),"…",IF(C230=100%,"….","")))))</f>
        <v/>
      </c>
      <c r="J230" s="18" t="str">
        <f t="shared" ref="J230" ca="1" si="452">IF(C230="x","",IF(C230="n/a",".",IF(AND(C230&gt;=60%,C230&lt;=99%),"…",IF(C230=100%,"….",""))))</f>
        <v/>
      </c>
      <c r="K230" s="18" t="str">
        <f t="shared" ref="K230" ca="1" si="453">IF(C230="x","",IF(C230="n/a",".",IF(AND(C230&gt;=70%,C230&lt;=99%),"…",IF(C230=100%,"….",""))))</f>
        <v/>
      </c>
      <c r="L230" s="18" t="str">
        <f t="shared" ref="L230" ca="1" si="454">IF(C230="x","",IF(C230="n/a",".",IF(AND(C230&gt;=80%,C230&lt;=99%),"…",IF(C230=100%,"….",""))))</f>
        <v/>
      </c>
      <c r="M230" s="18" t="str">
        <f t="shared" ref="M230" ca="1" si="455">IF(C230="x","",IF(C230="n/a",".",IF(AND(C230&gt;=90%,C230&lt;=99%),"…",IF(C230=100%,"….",""))))</f>
        <v/>
      </c>
      <c r="N230" s="82" t="str">
        <f t="shared" ref="N230" ca="1" si="456">IF(C230="x","",IF(C230="n/a",".",IF(C230=100%,"….","")))</f>
        <v/>
      </c>
    </row>
    <row r="231" spans="2:14" x14ac:dyDescent="0.2">
      <c r="B231" s="81" t="s">
        <v>236</v>
      </c>
      <c r="C231" s="18"/>
      <c r="D231" s="18"/>
      <c r="E231" s="18"/>
      <c r="F231" s="18"/>
      <c r="G231" s="18"/>
      <c r="H231" s="18"/>
      <c r="I231" s="18"/>
      <c r="J231" s="18"/>
      <c r="K231" s="18"/>
      <c r="L231" s="18"/>
      <c r="M231" s="18"/>
      <c r="N231" s="82"/>
    </row>
    <row r="232" spans="2:14" x14ac:dyDescent="0.2">
      <c r="B232" s="338">
        <v>5.15</v>
      </c>
      <c r="C232" s="16" t="str">
        <f ca="1">IF('Reference sheet'!G180="","x",'Reference sheet'!G180)</f>
        <v>x</v>
      </c>
      <c r="D232" s="31" t="str">
        <f t="shared" ca="1" si="446"/>
        <v/>
      </c>
      <c r="E232" s="31" t="str">
        <f t="shared" ref="E232:E237" ca="1" si="457">IF(C232="x","",IF(C232="n/a",".",IF(AND(C232&gt;=10%,C232&lt;=59%),"..",IF(AND(C232&gt;=60%,C232&lt;=99%),"…",IF(C232=100%,"….","")))))</f>
        <v/>
      </c>
      <c r="F232" s="31" t="str">
        <f t="shared" ref="F232:F237" ca="1" si="458">IF(C232="x","",IF(C232="n/a",".",IF(AND(C232&gt;=20%,C232&lt;=59%),"..",IF(AND(C232&gt;=60%,C232&lt;=99%),"…",IF(C232=100%,"….","")))))</f>
        <v/>
      </c>
      <c r="G232" s="31" t="str">
        <f t="shared" ref="G232:G237" ca="1" si="459">IF(C232="x","",IF(C232="n/a",".",IF(AND(C232&gt;=30%,C232&lt;=59%),"..",IF(AND(C232&gt;=60%,C232&lt;=99%),"…",IF(C232=100%,"….","")))))</f>
        <v/>
      </c>
      <c r="H232" s="31" t="str">
        <f t="shared" ref="H232:H237" ca="1" si="460">IF(C232="x","",IF(C232="n/a",".",IF(AND(C232&gt;=40%,C232&lt;=59%),"..",IF(AND(C232&gt;=60%,C232&lt;=99%),"…",IF(C232=100%,"….","")))))</f>
        <v/>
      </c>
      <c r="I232" s="31" t="str">
        <f t="shared" ref="I232:I237" ca="1" si="461">IF(C232="x","",IF(C232="n/a",".",IF(AND(C232&gt;=50%,C232&lt;=59%),"..",IF(AND(C232&gt;=60%,C232&lt;=99%),"…",IF(C232=100%,"….","")))))</f>
        <v/>
      </c>
      <c r="J232" s="31" t="str">
        <f t="shared" ref="J232:J237" ca="1" si="462">IF(C232="x","",IF(C232="n/a",".",IF(AND(C232&gt;=60%,C232&lt;=99%),"…",IF(C232=100%,"….",""))))</f>
        <v/>
      </c>
      <c r="K232" s="31" t="str">
        <f t="shared" ref="K232:K237" ca="1" si="463">IF(C232="x","",IF(C232="n/a",".",IF(AND(C232&gt;=70%,C232&lt;=99%),"…",IF(C232=100%,"….",""))))</f>
        <v/>
      </c>
      <c r="L232" s="31" t="str">
        <f t="shared" ref="L232:L237" ca="1" si="464">IF(C232="x","",IF(C232="n/a",".",IF(AND(C232&gt;=80%,C232&lt;=99%),"…",IF(C232=100%,"….",""))))</f>
        <v/>
      </c>
      <c r="M232" s="31" t="str">
        <f t="shared" ref="M232:M237" ca="1" si="465">IF(C232="x","",IF(C232="n/a",".",IF(AND(C232&gt;=90%,C232&lt;=99%),"…",IF(C232=100%,"….",""))))</f>
        <v/>
      </c>
      <c r="N232" s="91" t="str">
        <f t="shared" ref="N232:N237" ca="1" si="466">IF(C232="x","",IF(C232="n/a",".",IF(C232=100%,"….","")))</f>
        <v/>
      </c>
    </row>
    <row r="233" spans="2:14" x14ac:dyDescent="0.2">
      <c r="B233" s="338">
        <v>5.16</v>
      </c>
      <c r="C233" s="16" t="str">
        <f ca="1">IF('Reference sheet'!G181="","x",'Reference sheet'!G181)</f>
        <v>x</v>
      </c>
      <c r="D233" s="33" t="str">
        <f t="shared" ca="1" si="446"/>
        <v/>
      </c>
      <c r="E233" s="33" t="str">
        <f t="shared" ca="1" si="457"/>
        <v/>
      </c>
      <c r="F233" s="33" t="str">
        <f t="shared" ca="1" si="458"/>
        <v/>
      </c>
      <c r="G233" s="33" t="str">
        <f t="shared" ca="1" si="459"/>
        <v/>
      </c>
      <c r="H233" s="33" t="str">
        <f t="shared" ca="1" si="460"/>
        <v/>
      </c>
      <c r="I233" s="33" t="str">
        <f t="shared" ca="1" si="461"/>
        <v/>
      </c>
      <c r="J233" s="33" t="str">
        <f t="shared" ca="1" si="462"/>
        <v/>
      </c>
      <c r="K233" s="33" t="str">
        <f t="shared" ca="1" si="463"/>
        <v/>
      </c>
      <c r="L233" s="33" t="str">
        <f t="shared" ca="1" si="464"/>
        <v/>
      </c>
      <c r="M233" s="33" t="str">
        <f t="shared" ca="1" si="465"/>
        <v/>
      </c>
      <c r="N233" s="93" t="str">
        <f t="shared" ca="1" si="466"/>
        <v/>
      </c>
    </row>
    <row r="234" spans="2:14" x14ac:dyDescent="0.2">
      <c r="B234" s="338">
        <v>5.17</v>
      </c>
      <c r="C234" s="16" t="str">
        <f ca="1">IF('Reference sheet'!G182="","x",'Reference sheet'!G182)</f>
        <v>x</v>
      </c>
      <c r="D234" s="33" t="str">
        <f t="shared" ca="1" si="446"/>
        <v/>
      </c>
      <c r="E234" s="33" t="str">
        <f t="shared" ca="1" si="457"/>
        <v/>
      </c>
      <c r="F234" s="33" t="str">
        <f t="shared" ca="1" si="458"/>
        <v/>
      </c>
      <c r="G234" s="33" t="str">
        <f t="shared" ca="1" si="459"/>
        <v/>
      </c>
      <c r="H234" s="33" t="str">
        <f t="shared" ca="1" si="460"/>
        <v/>
      </c>
      <c r="I234" s="33" t="str">
        <f t="shared" ca="1" si="461"/>
        <v/>
      </c>
      <c r="J234" s="33" t="str">
        <f t="shared" ca="1" si="462"/>
        <v/>
      </c>
      <c r="K234" s="33" t="str">
        <f t="shared" ca="1" si="463"/>
        <v/>
      </c>
      <c r="L234" s="33" t="str">
        <f t="shared" ca="1" si="464"/>
        <v/>
      </c>
      <c r="M234" s="33" t="str">
        <f t="shared" ca="1" si="465"/>
        <v/>
      </c>
      <c r="N234" s="93" t="str">
        <f t="shared" ca="1" si="466"/>
        <v/>
      </c>
    </row>
    <row r="235" spans="2:14" x14ac:dyDescent="0.2">
      <c r="B235" s="338">
        <v>5.18</v>
      </c>
      <c r="C235" s="16" t="str">
        <f ca="1">IF('Reference sheet'!G183="","x",'Reference sheet'!G183)</f>
        <v>x</v>
      </c>
      <c r="D235" s="33" t="str">
        <f t="shared" ca="1" si="446"/>
        <v/>
      </c>
      <c r="E235" s="33" t="str">
        <f t="shared" ca="1" si="457"/>
        <v/>
      </c>
      <c r="F235" s="33" t="str">
        <f t="shared" ca="1" si="458"/>
        <v/>
      </c>
      <c r="G235" s="33" t="str">
        <f t="shared" ca="1" si="459"/>
        <v/>
      </c>
      <c r="H235" s="33" t="str">
        <f t="shared" ca="1" si="460"/>
        <v/>
      </c>
      <c r="I235" s="33" t="str">
        <f t="shared" ca="1" si="461"/>
        <v/>
      </c>
      <c r="J235" s="33" t="str">
        <f t="shared" ca="1" si="462"/>
        <v/>
      </c>
      <c r="K235" s="33" t="str">
        <f t="shared" ca="1" si="463"/>
        <v/>
      </c>
      <c r="L235" s="33" t="str">
        <f t="shared" ca="1" si="464"/>
        <v/>
      </c>
      <c r="M235" s="33" t="str">
        <f t="shared" ca="1" si="465"/>
        <v/>
      </c>
      <c r="N235" s="93" t="str">
        <f t="shared" ca="1" si="466"/>
        <v/>
      </c>
    </row>
    <row r="236" spans="2:14" x14ac:dyDescent="0.2">
      <c r="B236" s="338">
        <v>5.19</v>
      </c>
      <c r="C236" s="16" t="str">
        <f ca="1">IF('Reference sheet'!G184="","x",'Reference sheet'!G184)</f>
        <v>x</v>
      </c>
      <c r="D236" s="33" t="str">
        <f t="shared" ca="1" si="446"/>
        <v/>
      </c>
      <c r="E236" s="33" t="str">
        <f t="shared" ca="1" si="457"/>
        <v/>
      </c>
      <c r="F236" s="33" t="str">
        <f t="shared" ca="1" si="458"/>
        <v/>
      </c>
      <c r="G236" s="33" t="str">
        <f t="shared" ca="1" si="459"/>
        <v/>
      </c>
      <c r="H236" s="33" t="str">
        <f t="shared" ca="1" si="460"/>
        <v/>
      </c>
      <c r="I236" s="33" t="str">
        <f t="shared" ca="1" si="461"/>
        <v/>
      </c>
      <c r="J236" s="33" t="str">
        <f t="shared" ca="1" si="462"/>
        <v/>
      </c>
      <c r="K236" s="33" t="str">
        <f t="shared" ca="1" si="463"/>
        <v/>
      </c>
      <c r="L236" s="33" t="str">
        <f t="shared" ca="1" si="464"/>
        <v/>
      </c>
      <c r="M236" s="33" t="str">
        <f t="shared" ca="1" si="465"/>
        <v/>
      </c>
      <c r="N236" s="93" t="str">
        <f t="shared" ca="1" si="466"/>
        <v/>
      </c>
    </row>
    <row r="237" spans="2:14" x14ac:dyDescent="0.2">
      <c r="B237" s="339">
        <v>5.2</v>
      </c>
      <c r="C237" s="16" t="str">
        <f ca="1">IF('Reference sheet'!G185="","x",'Reference sheet'!G185)</f>
        <v>x</v>
      </c>
      <c r="D237" s="37" t="str">
        <f t="shared" ca="1" si="446"/>
        <v/>
      </c>
      <c r="E237" s="37" t="str">
        <f t="shared" ca="1" si="457"/>
        <v/>
      </c>
      <c r="F237" s="37" t="str">
        <f t="shared" ca="1" si="458"/>
        <v/>
      </c>
      <c r="G237" s="37" t="str">
        <f t="shared" ca="1" si="459"/>
        <v/>
      </c>
      <c r="H237" s="37" t="str">
        <f t="shared" ca="1" si="460"/>
        <v/>
      </c>
      <c r="I237" s="37" t="str">
        <f t="shared" ca="1" si="461"/>
        <v/>
      </c>
      <c r="J237" s="37" t="str">
        <f t="shared" ca="1" si="462"/>
        <v/>
      </c>
      <c r="K237" s="37" t="str">
        <f t="shared" ca="1" si="463"/>
        <v/>
      </c>
      <c r="L237" s="37" t="str">
        <f t="shared" ca="1" si="464"/>
        <v/>
      </c>
      <c r="M237" s="37" t="str">
        <f t="shared" ca="1" si="465"/>
        <v/>
      </c>
      <c r="N237" s="92" t="str">
        <f t="shared" ca="1" si="466"/>
        <v/>
      </c>
    </row>
    <row r="238" spans="2:14" x14ac:dyDescent="0.2">
      <c r="B238" s="219" t="s">
        <v>248</v>
      </c>
      <c r="C238" s="89"/>
      <c r="D238" s="89"/>
      <c r="E238" s="89"/>
      <c r="F238" s="89"/>
      <c r="G238" s="89"/>
      <c r="H238" s="89"/>
      <c r="I238" s="89"/>
      <c r="J238" s="89"/>
      <c r="K238" s="89"/>
      <c r="L238" s="89"/>
      <c r="M238" s="89"/>
      <c r="N238" s="90"/>
    </row>
    <row r="239" spans="2:14" x14ac:dyDescent="0.2">
      <c r="B239" s="81" t="s">
        <v>249</v>
      </c>
      <c r="C239" s="18"/>
      <c r="D239" s="18"/>
      <c r="E239" s="18"/>
      <c r="F239" s="18"/>
      <c r="G239" s="18"/>
      <c r="H239" s="18"/>
      <c r="I239" s="18"/>
      <c r="J239" s="18"/>
      <c r="K239" s="18"/>
      <c r="L239" s="18"/>
      <c r="M239" s="18"/>
      <c r="N239" s="82"/>
    </row>
    <row r="240" spans="2:14" x14ac:dyDescent="0.2">
      <c r="B240" s="338">
        <v>5.21</v>
      </c>
      <c r="C240" s="16" t="str">
        <f ca="1">IF('Reference sheet'!G188="","x",'Reference sheet'!G188)</f>
        <v>x</v>
      </c>
      <c r="D240" s="31" t="str">
        <f t="shared" ref="D240:D242" ca="1" si="467">IF(C240="x","",IF(C240="n/a",".",IF(AND(C240&gt;=0%,C240&lt;=59%),"..",IF(AND(C240&gt;=60%,C240&lt;=99%),"…",IF(C240=100%,"….","")))))</f>
        <v/>
      </c>
      <c r="E240" s="31" t="str">
        <f t="shared" ref="E240:E242" ca="1" si="468">IF(C240="x","",IF(C240="n/a",".",IF(AND(C240&gt;=10%,C240&lt;=59%),"..",IF(AND(C240&gt;=60%,C240&lt;=99%),"…",IF(C240=100%,"….","")))))</f>
        <v/>
      </c>
      <c r="F240" s="31" t="str">
        <f t="shared" ref="F240:F242" ca="1" si="469">IF(C240="x","",IF(C240="n/a",".",IF(AND(C240&gt;=20%,C240&lt;=59%),"..",IF(AND(C240&gt;=60%,C240&lt;=99%),"…",IF(C240=100%,"….","")))))</f>
        <v/>
      </c>
      <c r="G240" s="31" t="str">
        <f t="shared" ref="G240:G242" ca="1" si="470">IF(C240="x","",IF(C240="n/a",".",IF(AND(C240&gt;=30%,C240&lt;=59%),"..",IF(AND(C240&gt;=60%,C240&lt;=99%),"…",IF(C240=100%,"….","")))))</f>
        <v/>
      </c>
      <c r="H240" s="31" t="str">
        <f t="shared" ref="H240:H242" ca="1" si="471">IF(C240="x","",IF(C240="n/a",".",IF(AND(C240&gt;=40%,C240&lt;=59%),"..",IF(AND(C240&gt;=60%,C240&lt;=99%),"…",IF(C240=100%,"….","")))))</f>
        <v/>
      </c>
      <c r="I240" s="31" t="str">
        <f t="shared" ref="I240:I242" ca="1" si="472">IF(C240="x","",IF(C240="n/a",".",IF(AND(C240&gt;=50%,C240&lt;=59%),"..",IF(AND(C240&gt;=60%,C240&lt;=99%),"…",IF(C240=100%,"….","")))))</f>
        <v/>
      </c>
      <c r="J240" s="31" t="str">
        <f t="shared" ref="J240:J242" ca="1" si="473">IF(C240="x","",IF(C240="n/a",".",IF(AND(C240&gt;=60%,C240&lt;=99%),"…",IF(C240=100%,"….",""))))</f>
        <v/>
      </c>
      <c r="K240" s="31" t="str">
        <f t="shared" ref="K240:K242" ca="1" si="474">IF(C240="x","",IF(C240="n/a",".",IF(AND(C240&gt;=70%,C240&lt;=99%),"…",IF(C240=100%,"….",""))))</f>
        <v/>
      </c>
      <c r="L240" s="31" t="str">
        <f t="shared" ref="L240:L242" ca="1" si="475">IF(C240="x","",IF(C240="n/a",".",IF(AND(C240&gt;=80%,C240&lt;=99%),"…",IF(C240=100%,"….",""))))</f>
        <v/>
      </c>
      <c r="M240" s="31" t="str">
        <f t="shared" ref="M240:M242" ca="1" si="476">IF(C240="x","",IF(C240="n/a",".",IF(AND(C240&gt;=90%,C240&lt;=99%),"…",IF(C240=100%,"….",""))))</f>
        <v/>
      </c>
      <c r="N240" s="91" t="str">
        <f t="shared" ref="N240:N242" ca="1" si="477">IF(C240="x","",IF(C240="n/a",".",IF(C240=100%,"….","")))</f>
        <v/>
      </c>
    </row>
    <row r="241" spans="2:14" x14ac:dyDescent="0.2">
      <c r="B241" s="338">
        <v>5.22</v>
      </c>
      <c r="C241" s="16" t="str">
        <f ca="1">IF('Reference sheet'!G189="","x",'Reference sheet'!G189)</f>
        <v>x</v>
      </c>
      <c r="D241" s="33" t="str">
        <f t="shared" ca="1" si="467"/>
        <v/>
      </c>
      <c r="E241" s="33" t="str">
        <f t="shared" ca="1" si="468"/>
        <v/>
      </c>
      <c r="F241" s="33" t="str">
        <f t="shared" ca="1" si="469"/>
        <v/>
      </c>
      <c r="G241" s="33" t="str">
        <f t="shared" ca="1" si="470"/>
        <v/>
      </c>
      <c r="H241" s="33" t="str">
        <f t="shared" ca="1" si="471"/>
        <v/>
      </c>
      <c r="I241" s="33" t="str">
        <f t="shared" ca="1" si="472"/>
        <v/>
      </c>
      <c r="J241" s="33" t="str">
        <f t="shared" ca="1" si="473"/>
        <v/>
      </c>
      <c r="K241" s="33" t="str">
        <f t="shared" ca="1" si="474"/>
        <v/>
      </c>
      <c r="L241" s="33" t="str">
        <f t="shared" ca="1" si="475"/>
        <v/>
      </c>
      <c r="M241" s="33" t="str">
        <f t="shared" ca="1" si="476"/>
        <v/>
      </c>
      <c r="N241" s="93" t="str">
        <f t="shared" ca="1" si="477"/>
        <v/>
      </c>
    </row>
    <row r="242" spans="2:14" x14ac:dyDescent="0.2">
      <c r="B242" s="338">
        <v>5.23</v>
      </c>
      <c r="C242" s="16" t="str">
        <f ca="1">IF('Reference sheet'!G190="","x",'Reference sheet'!G190)</f>
        <v>x</v>
      </c>
      <c r="D242" s="37" t="str">
        <f t="shared" ca="1" si="467"/>
        <v/>
      </c>
      <c r="E242" s="37" t="str">
        <f t="shared" ca="1" si="468"/>
        <v/>
      </c>
      <c r="F242" s="37" t="str">
        <f t="shared" ca="1" si="469"/>
        <v/>
      </c>
      <c r="G242" s="37" t="str">
        <f t="shared" ca="1" si="470"/>
        <v/>
      </c>
      <c r="H242" s="37" t="str">
        <f t="shared" ca="1" si="471"/>
        <v/>
      </c>
      <c r="I242" s="37" t="str">
        <f t="shared" ca="1" si="472"/>
        <v/>
      </c>
      <c r="J242" s="37" t="str">
        <f t="shared" ca="1" si="473"/>
        <v/>
      </c>
      <c r="K242" s="37" t="str">
        <f t="shared" ca="1" si="474"/>
        <v/>
      </c>
      <c r="L242" s="37" t="str">
        <f t="shared" ca="1" si="475"/>
        <v/>
      </c>
      <c r="M242" s="37" t="str">
        <f t="shared" ca="1" si="476"/>
        <v/>
      </c>
      <c r="N242" s="92" t="str">
        <f t="shared" ca="1" si="477"/>
        <v/>
      </c>
    </row>
    <row r="243" spans="2:14" x14ac:dyDescent="0.2">
      <c r="B243" s="81" t="s">
        <v>256</v>
      </c>
      <c r="C243" s="18"/>
      <c r="D243" s="18"/>
      <c r="E243" s="18"/>
      <c r="F243" s="18"/>
      <c r="G243" s="18"/>
      <c r="H243" s="18"/>
      <c r="I243" s="18"/>
      <c r="J243" s="18"/>
      <c r="K243" s="18"/>
      <c r="L243" s="18"/>
      <c r="M243" s="18"/>
      <c r="N243" s="82"/>
    </row>
    <row r="244" spans="2:14" x14ac:dyDescent="0.2">
      <c r="B244" s="338">
        <v>5.24</v>
      </c>
      <c r="C244" s="16" t="str">
        <f ca="1">IF('Reference sheet'!G192="","x",'Reference sheet'!G192)</f>
        <v>x</v>
      </c>
      <c r="D244" s="31" t="str">
        <f t="shared" ref="D244:D246" ca="1" si="478">IF(C244="x","",IF(C244="n/a",".",IF(AND(C244&gt;=0%,C244&lt;=59%),"..",IF(AND(C244&gt;=60%,C244&lt;=99%),"…",IF(C244=100%,"….","")))))</f>
        <v/>
      </c>
      <c r="E244" s="31" t="str">
        <f t="shared" ref="E244:E246" ca="1" si="479">IF(C244="x","",IF(C244="n/a",".",IF(AND(C244&gt;=10%,C244&lt;=59%),"..",IF(AND(C244&gt;=60%,C244&lt;=99%),"…",IF(C244=100%,"….","")))))</f>
        <v/>
      </c>
      <c r="F244" s="31" t="str">
        <f t="shared" ref="F244:F246" ca="1" si="480">IF(C244="x","",IF(C244="n/a",".",IF(AND(C244&gt;=20%,C244&lt;=59%),"..",IF(AND(C244&gt;=60%,C244&lt;=99%),"…",IF(C244=100%,"….","")))))</f>
        <v/>
      </c>
      <c r="G244" s="31" t="str">
        <f t="shared" ref="G244:G246" ca="1" si="481">IF(C244="x","",IF(C244="n/a",".",IF(AND(C244&gt;=30%,C244&lt;=59%),"..",IF(AND(C244&gt;=60%,C244&lt;=99%),"…",IF(C244=100%,"….","")))))</f>
        <v/>
      </c>
      <c r="H244" s="31" t="str">
        <f t="shared" ref="H244:H246" ca="1" si="482">IF(C244="x","",IF(C244="n/a",".",IF(AND(C244&gt;=40%,C244&lt;=59%),"..",IF(AND(C244&gt;=60%,C244&lt;=99%),"…",IF(C244=100%,"….","")))))</f>
        <v/>
      </c>
      <c r="I244" s="31" t="str">
        <f t="shared" ref="I244:I246" ca="1" si="483">IF(C244="x","",IF(C244="n/a",".",IF(AND(C244&gt;=50%,C244&lt;=59%),"..",IF(AND(C244&gt;=60%,C244&lt;=99%),"…",IF(C244=100%,"….","")))))</f>
        <v/>
      </c>
      <c r="J244" s="31" t="str">
        <f t="shared" ref="J244:J246" ca="1" si="484">IF(C244="x","",IF(C244="n/a",".",IF(AND(C244&gt;=60%,C244&lt;=99%),"…",IF(C244=100%,"….",""))))</f>
        <v/>
      </c>
      <c r="K244" s="31" t="str">
        <f t="shared" ref="K244:K246" ca="1" si="485">IF(C244="x","",IF(C244="n/a",".",IF(AND(C244&gt;=70%,C244&lt;=99%),"…",IF(C244=100%,"….",""))))</f>
        <v/>
      </c>
      <c r="L244" s="31" t="str">
        <f t="shared" ref="L244:L246" ca="1" si="486">IF(C244="x","",IF(C244="n/a",".",IF(AND(C244&gt;=80%,C244&lt;=99%),"…",IF(C244=100%,"….",""))))</f>
        <v/>
      </c>
      <c r="M244" s="31" t="str">
        <f t="shared" ref="M244:M246" ca="1" si="487">IF(C244="x","",IF(C244="n/a",".",IF(AND(C244&gt;=90%,C244&lt;=99%),"…",IF(C244=100%,"….",""))))</f>
        <v/>
      </c>
      <c r="N244" s="91" t="str">
        <f t="shared" ref="N244:N246" ca="1" si="488">IF(C244="x","",IF(C244="n/a",".",IF(C244=100%,"….","")))</f>
        <v/>
      </c>
    </row>
    <row r="245" spans="2:14" x14ac:dyDescent="0.2">
      <c r="B245" s="338">
        <v>5.25</v>
      </c>
      <c r="C245" s="16" t="str">
        <f ca="1">IF('Reference sheet'!G193="","x",'Reference sheet'!G193)</f>
        <v>x</v>
      </c>
      <c r="D245" s="33" t="str">
        <f t="shared" ca="1" si="478"/>
        <v/>
      </c>
      <c r="E245" s="33" t="str">
        <f t="shared" ca="1" si="479"/>
        <v/>
      </c>
      <c r="F245" s="33" t="str">
        <f t="shared" ca="1" si="480"/>
        <v/>
      </c>
      <c r="G245" s="33" t="str">
        <f t="shared" ca="1" si="481"/>
        <v/>
      </c>
      <c r="H245" s="33" t="str">
        <f t="shared" ca="1" si="482"/>
        <v/>
      </c>
      <c r="I245" s="33" t="str">
        <f t="shared" ca="1" si="483"/>
        <v/>
      </c>
      <c r="J245" s="33" t="str">
        <f t="shared" ca="1" si="484"/>
        <v/>
      </c>
      <c r="K245" s="33" t="str">
        <f t="shared" ca="1" si="485"/>
        <v/>
      </c>
      <c r="L245" s="33" t="str">
        <f t="shared" ca="1" si="486"/>
        <v/>
      </c>
      <c r="M245" s="33" t="str">
        <f t="shared" ca="1" si="487"/>
        <v/>
      </c>
      <c r="N245" s="93" t="str">
        <f t="shared" ca="1" si="488"/>
        <v/>
      </c>
    </row>
    <row r="246" spans="2:14" x14ac:dyDescent="0.2">
      <c r="B246" s="338">
        <v>5.26</v>
      </c>
      <c r="C246" s="16" t="str">
        <f ca="1">IF('Reference sheet'!G194="","x",'Reference sheet'!G194)</f>
        <v>x</v>
      </c>
      <c r="D246" s="37" t="str">
        <f t="shared" ca="1" si="478"/>
        <v/>
      </c>
      <c r="E246" s="37" t="str">
        <f t="shared" ca="1" si="479"/>
        <v/>
      </c>
      <c r="F246" s="37" t="str">
        <f t="shared" ca="1" si="480"/>
        <v/>
      </c>
      <c r="G246" s="37" t="str">
        <f t="shared" ca="1" si="481"/>
        <v/>
      </c>
      <c r="H246" s="37" t="str">
        <f t="shared" ca="1" si="482"/>
        <v/>
      </c>
      <c r="I246" s="37" t="str">
        <f t="shared" ca="1" si="483"/>
        <v/>
      </c>
      <c r="J246" s="37" t="str">
        <f t="shared" ca="1" si="484"/>
        <v/>
      </c>
      <c r="K246" s="37" t="str">
        <f t="shared" ca="1" si="485"/>
        <v/>
      </c>
      <c r="L246" s="37" t="str">
        <f t="shared" ca="1" si="486"/>
        <v/>
      </c>
      <c r="M246" s="37" t="str">
        <f t="shared" ca="1" si="487"/>
        <v/>
      </c>
      <c r="N246" s="92" t="str">
        <f t="shared" ca="1" si="488"/>
        <v/>
      </c>
    </row>
    <row r="247" spans="2:14" x14ac:dyDescent="0.2">
      <c r="B247" s="81" t="s">
        <v>263</v>
      </c>
      <c r="C247" s="18"/>
      <c r="D247" s="18"/>
      <c r="E247" s="18"/>
      <c r="F247" s="18"/>
      <c r="G247" s="18"/>
      <c r="H247" s="18"/>
      <c r="I247" s="18"/>
      <c r="J247" s="18"/>
      <c r="K247" s="18"/>
      <c r="L247" s="18"/>
      <c r="M247" s="18"/>
      <c r="N247" s="82"/>
    </row>
    <row r="248" spans="2:14" x14ac:dyDescent="0.2">
      <c r="B248" s="338">
        <v>5.27</v>
      </c>
      <c r="C248" s="16" t="str">
        <f ca="1">IF('Reference sheet'!G196="","x",'Reference sheet'!G196)</f>
        <v>x</v>
      </c>
      <c r="D248" s="31" t="str">
        <f t="shared" ref="D248:D249" ca="1" si="489">IF(C248="x","",IF(C248="n/a",".",IF(AND(C248&gt;=0%,C248&lt;=59%),"..",IF(AND(C248&gt;=60%,C248&lt;=99%),"…",IF(C248=100%,"….","")))))</f>
        <v/>
      </c>
      <c r="E248" s="31" t="str">
        <f t="shared" ref="E248:E249" ca="1" si="490">IF(C248="x","",IF(C248="n/a",".",IF(AND(C248&gt;=10%,C248&lt;=59%),"..",IF(AND(C248&gt;=60%,C248&lt;=99%),"…",IF(C248=100%,"….","")))))</f>
        <v/>
      </c>
      <c r="F248" s="31" t="str">
        <f t="shared" ref="F248:F249" ca="1" si="491">IF(C248="x","",IF(C248="n/a",".",IF(AND(C248&gt;=20%,C248&lt;=59%),"..",IF(AND(C248&gt;=60%,C248&lt;=99%),"…",IF(C248=100%,"….","")))))</f>
        <v/>
      </c>
      <c r="G248" s="31" t="str">
        <f t="shared" ref="G248:G249" ca="1" si="492">IF(C248="x","",IF(C248="n/a",".",IF(AND(C248&gt;=30%,C248&lt;=59%),"..",IF(AND(C248&gt;=60%,C248&lt;=99%),"…",IF(C248=100%,"….","")))))</f>
        <v/>
      </c>
      <c r="H248" s="31" t="str">
        <f t="shared" ref="H248:H249" ca="1" si="493">IF(C248="x","",IF(C248="n/a",".",IF(AND(C248&gt;=40%,C248&lt;=59%),"..",IF(AND(C248&gt;=60%,C248&lt;=99%),"…",IF(C248=100%,"….","")))))</f>
        <v/>
      </c>
      <c r="I248" s="31" t="str">
        <f t="shared" ref="I248:I249" ca="1" si="494">IF(C248="x","",IF(C248="n/a",".",IF(AND(C248&gt;=50%,C248&lt;=59%),"..",IF(AND(C248&gt;=60%,C248&lt;=99%),"…",IF(C248=100%,"….","")))))</f>
        <v/>
      </c>
      <c r="J248" s="31" t="str">
        <f t="shared" ref="J248:J249" ca="1" si="495">IF(C248="x","",IF(C248="n/a",".",IF(AND(C248&gt;=60%,C248&lt;=99%),"…",IF(C248=100%,"….",""))))</f>
        <v/>
      </c>
      <c r="K248" s="31" t="str">
        <f t="shared" ref="K248:K249" ca="1" si="496">IF(C248="x","",IF(C248="n/a",".",IF(AND(C248&gt;=70%,C248&lt;=99%),"…",IF(C248=100%,"….",""))))</f>
        <v/>
      </c>
      <c r="L248" s="31" t="str">
        <f t="shared" ref="L248:L249" ca="1" si="497">IF(C248="x","",IF(C248="n/a",".",IF(AND(C248&gt;=80%,C248&lt;=99%),"…",IF(C248=100%,"….",""))))</f>
        <v/>
      </c>
      <c r="M248" s="31" t="str">
        <f t="shared" ref="M248:M249" ca="1" si="498">IF(C248="x","",IF(C248="n/a",".",IF(AND(C248&gt;=90%,C248&lt;=99%),"…",IF(C248=100%,"….",""))))</f>
        <v/>
      </c>
      <c r="N248" s="91" t="str">
        <f t="shared" ref="N248:N249" ca="1" si="499">IF(C248="x","",IF(C248="n/a",".",IF(C248=100%,"….","")))</f>
        <v/>
      </c>
    </row>
    <row r="249" spans="2:14" x14ac:dyDescent="0.2">
      <c r="B249" s="338">
        <v>5.28</v>
      </c>
      <c r="C249" s="16" t="str">
        <f ca="1">IF('Reference sheet'!G197="","x",'Reference sheet'!G197)</f>
        <v>x</v>
      </c>
      <c r="D249" s="37" t="str">
        <f t="shared" ca="1" si="489"/>
        <v/>
      </c>
      <c r="E249" s="37" t="str">
        <f t="shared" ca="1" si="490"/>
        <v/>
      </c>
      <c r="F249" s="37" t="str">
        <f t="shared" ca="1" si="491"/>
        <v/>
      </c>
      <c r="G249" s="37" t="str">
        <f t="shared" ca="1" si="492"/>
        <v/>
      </c>
      <c r="H249" s="37" t="str">
        <f t="shared" ca="1" si="493"/>
        <v/>
      </c>
      <c r="I249" s="37" t="str">
        <f t="shared" ca="1" si="494"/>
        <v/>
      </c>
      <c r="J249" s="37" t="str">
        <f t="shared" ca="1" si="495"/>
        <v/>
      </c>
      <c r="K249" s="37" t="str">
        <f t="shared" ca="1" si="496"/>
        <v/>
      </c>
      <c r="L249" s="37" t="str">
        <f t="shared" ca="1" si="497"/>
        <v/>
      </c>
      <c r="M249" s="37" t="str">
        <f t="shared" ca="1" si="498"/>
        <v/>
      </c>
      <c r="N249" s="92" t="str">
        <f t="shared" ca="1" si="499"/>
        <v/>
      </c>
    </row>
    <row r="250" spans="2:14" x14ac:dyDescent="0.2">
      <c r="B250" s="81" t="s">
        <v>268</v>
      </c>
      <c r="C250" s="18"/>
      <c r="D250" s="18"/>
      <c r="E250" s="18"/>
      <c r="F250" s="18"/>
      <c r="G250" s="18"/>
      <c r="H250" s="18"/>
      <c r="I250" s="18"/>
      <c r="J250" s="18"/>
      <c r="K250" s="18"/>
      <c r="L250" s="18"/>
      <c r="M250" s="18"/>
      <c r="N250" s="82"/>
    </row>
    <row r="251" spans="2:14" x14ac:dyDescent="0.2">
      <c r="B251" s="338">
        <v>5.29</v>
      </c>
      <c r="C251" s="16" t="str">
        <f ca="1">IF('Reference sheet'!G199="","x",'Reference sheet'!G199)</f>
        <v>x</v>
      </c>
      <c r="D251" s="31" t="str">
        <f t="shared" ref="D251:D252" ca="1" si="500">IF(C251="x","",IF(C251="n/a",".",IF(AND(C251&gt;=0%,C251&lt;=59%),"..",IF(AND(C251&gt;=60%,C251&lt;=99%),"…",IF(C251=100%,"….","")))))</f>
        <v/>
      </c>
      <c r="E251" s="31" t="str">
        <f t="shared" ref="E251:E252" ca="1" si="501">IF(C251="x","",IF(C251="n/a",".",IF(AND(C251&gt;=10%,C251&lt;=59%),"..",IF(AND(C251&gt;=60%,C251&lt;=99%),"…",IF(C251=100%,"….","")))))</f>
        <v/>
      </c>
      <c r="F251" s="31" t="str">
        <f t="shared" ref="F251:F252" ca="1" si="502">IF(C251="x","",IF(C251="n/a",".",IF(AND(C251&gt;=20%,C251&lt;=59%),"..",IF(AND(C251&gt;=60%,C251&lt;=99%),"…",IF(C251=100%,"….","")))))</f>
        <v/>
      </c>
      <c r="G251" s="31" t="str">
        <f t="shared" ref="G251:G252" ca="1" si="503">IF(C251="x","",IF(C251="n/a",".",IF(AND(C251&gt;=30%,C251&lt;=59%),"..",IF(AND(C251&gt;=60%,C251&lt;=99%),"…",IF(C251=100%,"….","")))))</f>
        <v/>
      </c>
      <c r="H251" s="31" t="str">
        <f t="shared" ref="H251:H252" ca="1" si="504">IF(C251="x","",IF(C251="n/a",".",IF(AND(C251&gt;=40%,C251&lt;=59%),"..",IF(AND(C251&gt;=60%,C251&lt;=99%),"…",IF(C251=100%,"….","")))))</f>
        <v/>
      </c>
      <c r="I251" s="31" t="str">
        <f t="shared" ref="I251:I252" ca="1" si="505">IF(C251="x","",IF(C251="n/a",".",IF(AND(C251&gt;=50%,C251&lt;=59%),"..",IF(AND(C251&gt;=60%,C251&lt;=99%),"…",IF(C251=100%,"….","")))))</f>
        <v/>
      </c>
      <c r="J251" s="31" t="str">
        <f t="shared" ref="J251:J252" ca="1" si="506">IF(C251="x","",IF(C251="n/a",".",IF(AND(C251&gt;=60%,C251&lt;=99%),"…",IF(C251=100%,"….",""))))</f>
        <v/>
      </c>
      <c r="K251" s="31" t="str">
        <f t="shared" ref="K251:K252" ca="1" si="507">IF(C251="x","",IF(C251="n/a",".",IF(AND(C251&gt;=70%,C251&lt;=99%),"…",IF(C251=100%,"….",""))))</f>
        <v/>
      </c>
      <c r="L251" s="31" t="str">
        <f t="shared" ref="L251:L252" ca="1" si="508">IF(C251="x","",IF(C251="n/a",".",IF(AND(C251&gt;=80%,C251&lt;=99%),"…",IF(C251=100%,"….",""))))</f>
        <v/>
      </c>
      <c r="M251" s="31" t="str">
        <f t="shared" ref="M251:M252" ca="1" si="509">IF(C251="x","",IF(C251="n/a",".",IF(AND(C251&gt;=90%,C251&lt;=99%),"…",IF(C251=100%,"….",""))))</f>
        <v/>
      </c>
      <c r="N251" s="91" t="str">
        <f t="shared" ref="N251:N252" ca="1" si="510">IF(C251="x","",IF(C251="n/a",".",IF(C251=100%,"….","")))</f>
        <v/>
      </c>
    </row>
    <row r="252" spans="2:14" x14ac:dyDescent="0.2">
      <c r="B252" s="339">
        <v>5.3</v>
      </c>
      <c r="C252" s="16" t="str">
        <f ca="1">IF('Reference sheet'!G200="","x",'Reference sheet'!G200)</f>
        <v>x</v>
      </c>
      <c r="D252" s="37" t="str">
        <f t="shared" ca="1" si="500"/>
        <v/>
      </c>
      <c r="E252" s="37" t="str">
        <f t="shared" ca="1" si="501"/>
        <v/>
      </c>
      <c r="F252" s="37" t="str">
        <f t="shared" ca="1" si="502"/>
        <v/>
      </c>
      <c r="G252" s="37" t="str">
        <f t="shared" ca="1" si="503"/>
        <v/>
      </c>
      <c r="H252" s="37" t="str">
        <f t="shared" ca="1" si="504"/>
        <v/>
      </c>
      <c r="I252" s="37" t="str">
        <f t="shared" ca="1" si="505"/>
        <v/>
      </c>
      <c r="J252" s="37" t="str">
        <f t="shared" ca="1" si="506"/>
        <v/>
      </c>
      <c r="K252" s="37" t="str">
        <f t="shared" ca="1" si="507"/>
        <v/>
      </c>
      <c r="L252" s="37" t="str">
        <f t="shared" ca="1" si="508"/>
        <v/>
      </c>
      <c r="M252" s="37" t="str">
        <f t="shared" ca="1" si="509"/>
        <v/>
      </c>
      <c r="N252" s="92" t="str">
        <f t="shared" ca="1" si="510"/>
        <v/>
      </c>
    </row>
    <row r="253" spans="2:14" x14ac:dyDescent="0.2">
      <c r="B253" s="81" t="s">
        <v>273</v>
      </c>
      <c r="C253" s="18"/>
      <c r="D253" s="18"/>
      <c r="E253" s="18"/>
      <c r="F253" s="18"/>
      <c r="G253" s="18"/>
      <c r="H253" s="18"/>
      <c r="I253" s="18"/>
      <c r="J253" s="18"/>
      <c r="K253" s="18"/>
      <c r="L253" s="18"/>
      <c r="M253" s="18"/>
      <c r="N253" s="82"/>
    </row>
    <row r="254" spans="2:14" x14ac:dyDescent="0.2">
      <c r="B254" s="338">
        <v>5.31</v>
      </c>
      <c r="C254" s="16" t="str">
        <f ca="1">IF('Reference sheet'!G202="","x",'Reference sheet'!G202)</f>
        <v>x</v>
      </c>
      <c r="D254" s="31" t="str">
        <f t="shared" ref="D254:D255" ca="1" si="511">IF(C254="x","",IF(C254="n/a",".",IF(AND(C254&gt;=0%,C254&lt;=59%),"..",IF(AND(C254&gt;=60%,C254&lt;=99%),"…",IF(C254=100%,"….","")))))</f>
        <v/>
      </c>
      <c r="E254" s="31" t="str">
        <f t="shared" ref="E254:E255" ca="1" si="512">IF(C254="x","",IF(C254="n/a",".",IF(AND(C254&gt;=10%,C254&lt;=59%),"..",IF(AND(C254&gt;=60%,C254&lt;=99%),"…",IF(C254=100%,"….","")))))</f>
        <v/>
      </c>
      <c r="F254" s="31" t="str">
        <f t="shared" ref="F254:F255" ca="1" si="513">IF(C254="x","",IF(C254="n/a",".",IF(AND(C254&gt;=20%,C254&lt;=59%),"..",IF(AND(C254&gt;=60%,C254&lt;=99%),"…",IF(C254=100%,"….","")))))</f>
        <v/>
      </c>
      <c r="G254" s="31" t="str">
        <f t="shared" ref="G254:G255" ca="1" si="514">IF(C254="x","",IF(C254="n/a",".",IF(AND(C254&gt;=30%,C254&lt;=59%),"..",IF(AND(C254&gt;=60%,C254&lt;=99%),"…",IF(C254=100%,"….","")))))</f>
        <v/>
      </c>
      <c r="H254" s="31" t="str">
        <f t="shared" ref="H254:H255" ca="1" si="515">IF(C254="x","",IF(C254="n/a",".",IF(AND(C254&gt;=40%,C254&lt;=59%),"..",IF(AND(C254&gt;=60%,C254&lt;=99%),"…",IF(C254=100%,"….","")))))</f>
        <v/>
      </c>
      <c r="I254" s="31" t="str">
        <f t="shared" ref="I254:I255" ca="1" si="516">IF(C254="x","",IF(C254="n/a",".",IF(AND(C254&gt;=50%,C254&lt;=59%),"..",IF(AND(C254&gt;=60%,C254&lt;=99%),"…",IF(C254=100%,"….","")))))</f>
        <v/>
      </c>
      <c r="J254" s="31" t="str">
        <f t="shared" ref="J254:J255" ca="1" si="517">IF(C254="x","",IF(C254="n/a",".",IF(AND(C254&gt;=60%,C254&lt;=99%),"…",IF(C254=100%,"….",""))))</f>
        <v/>
      </c>
      <c r="K254" s="31" t="str">
        <f t="shared" ref="K254:K255" ca="1" si="518">IF(C254="x","",IF(C254="n/a",".",IF(AND(C254&gt;=70%,C254&lt;=99%),"…",IF(C254=100%,"….",""))))</f>
        <v/>
      </c>
      <c r="L254" s="31" t="str">
        <f t="shared" ref="L254:L255" ca="1" si="519">IF(C254="x","",IF(C254="n/a",".",IF(AND(C254&gt;=80%,C254&lt;=99%),"…",IF(C254=100%,"….",""))))</f>
        <v/>
      </c>
      <c r="M254" s="31" t="str">
        <f t="shared" ref="M254:M255" ca="1" si="520">IF(C254="x","",IF(C254="n/a",".",IF(AND(C254&gt;=90%,C254&lt;=99%),"…",IF(C254=100%,"….",""))))</f>
        <v/>
      </c>
      <c r="N254" s="91" t="str">
        <f t="shared" ref="N254:N255" ca="1" si="521">IF(C254="x","",IF(C254="n/a",".",IF(C254=100%,"….","")))</f>
        <v/>
      </c>
    </row>
    <row r="255" spans="2:14" x14ac:dyDescent="0.2">
      <c r="B255" s="338">
        <v>5.32</v>
      </c>
      <c r="C255" s="16" t="str">
        <f ca="1">IF('Reference sheet'!G203="","x",'Reference sheet'!G203)</f>
        <v>x</v>
      </c>
      <c r="D255" s="37" t="str">
        <f t="shared" ca="1" si="511"/>
        <v/>
      </c>
      <c r="E255" s="37" t="str">
        <f t="shared" ca="1" si="512"/>
        <v/>
      </c>
      <c r="F255" s="37" t="str">
        <f t="shared" ca="1" si="513"/>
        <v/>
      </c>
      <c r="G255" s="37" t="str">
        <f t="shared" ca="1" si="514"/>
        <v/>
      </c>
      <c r="H255" s="37" t="str">
        <f t="shared" ca="1" si="515"/>
        <v/>
      </c>
      <c r="I255" s="37" t="str">
        <f t="shared" ca="1" si="516"/>
        <v/>
      </c>
      <c r="J255" s="37" t="str">
        <f t="shared" ca="1" si="517"/>
        <v/>
      </c>
      <c r="K255" s="37" t="str">
        <f t="shared" ca="1" si="518"/>
        <v/>
      </c>
      <c r="L255" s="37" t="str">
        <f t="shared" ca="1" si="519"/>
        <v/>
      </c>
      <c r="M255" s="37" t="str">
        <f t="shared" ca="1" si="520"/>
        <v/>
      </c>
      <c r="N255" s="92" t="str">
        <f t="shared" ca="1" si="521"/>
        <v/>
      </c>
    </row>
    <row r="256" spans="2:14" x14ac:dyDescent="0.2">
      <c r="B256" s="81" t="s">
        <v>278</v>
      </c>
      <c r="C256" s="18"/>
      <c r="D256" s="18"/>
      <c r="E256" s="18"/>
      <c r="F256" s="18"/>
      <c r="G256" s="18"/>
      <c r="H256" s="18"/>
      <c r="I256" s="18"/>
      <c r="J256" s="18"/>
      <c r="K256" s="18"/>
      <c r="L256" s="18"/>
      <c r="M256" s="18"/>
      <c r="N256" s="82"/>
    </row>
    <row r="257" spans="2:14" x14ac:dyDescent="0.2">
      <c r="B257" s="338">
        <v>5.33</v>
      </c>
      <c r="C257" s="16" t="str">
        <f ca="1">IF('Reference sheet'!G205="","x",'Reference sheet'!G205)</f>
        <v>x</v>
      </c>
      <c r="D257" s="31" t="str">
        <f t="shared" ref="D257:D258" ca="1" si="522">IF(C257="x","",IF(C257="n/a",".",IF(AND(C257&gt;=0%,C257&lt;=59%),"..",IF(AND(C257&gt;=60%,C257&lt;=99%),"…",IF(C257=100%,"….","")))))</f>
        <v/>
      </c>
      <c r="E257" s="31" t="str">
        <f t="shared" ref="E257:E258" ca="1" si="523">IF(C257="x","",IF(C257="n/a",".",IF(AND(C257&gt;=10%,C257&lt;=59%),"..",IF(AND(C257&gt;=60%,C257&lt;=99%),"…",IF(C257=100%,"….","")))))</f>
        <v/>
      </c>
      <c r="F257" s="31" t="str">
        <f t="shared" ref="F257:F258" ca="1" si="524">IF(C257="x","",IF(C257="n/a",".",IF(AND(C257&gt;=20%,C257&lt;=59%),"..",IF(AND(C257&gt;=60%,C257&lt;=99%),"…",IF(C257=100%,"….","")))))</f>
        <v/>
      </c>
      <c r="G257" s="31" t="str">
        <f t="shared" ref="G257:G258" ca="1" si="525">IF(C257="x","",IF(C257="n/a",".",IF(AND(C257&gt;=30%,C257&lt;=59%),"..",IF(AND(C257&gt;=60%,C257&lt;=99%),"…",IF(C257=100%,"….","")))))</f>
        <v/>
      </c>
      <c r="H257" s="31" t="str">
        <f t="shared" ref="H257:H258" ca="1" si="526">IF(C257="x","",IF(C257="n/a",".",IF(AND(C257&gt;=40%,C257&lt;=59%),"..",IF(AND(C257&gt;=60%,C257&lt;=99%),"…",IF(C257=100%,"….","")))))</f>
        <v/>
      </c>
      <c r="I257" s="31" t="str">
        <f t="shared" ref="I257:I258" ca="1" si="527">IF(C257="x","",IF(C257="n/a",".",IF(AND(C257&gt;=50%,C257&lt;=59%),"..",IF(AND(C257&gt;=60%,C257&lt;=99%),"…",IF(C257=100%,"….","")))))</f>
        <v/>
      </c>
      <c r="J257" s="31" t="str">
        <f t="shared" ref="J257:J258" ca="1" si="528">IF(C257="x","",IF(C257="n/a",".",IF(AND(C257&gt;=60%,C257&lt;=99%),"…",IF(C257=100%,"….",""))))</f>
        <v/>
      </c>
      <c r="K257" s="31" t="str">
        <f t="shared" ref="K257:K258" ca="1" si="529">IF(C257="x","",IF(C257="n/a",".",IF(AND(C257&gt;=70%,C257&lt;=99%),"…",IF(C257=100%,"….",""))))</f>
        <v/>
      </c>
      <c r="L257" s="31" t="str">
        <f t="shared" ref="L257:L258" ca="1" si="530">IF(C257="x","",IF(C257="n/a",".",IF(AND(C257&gt;=80%,C257&lt;=99%),"…",IF(C257=100%,"….",""))))</f>
        <v/>
      </c>
      <c r="M257" s="31" t="str">
        <f t="shared" ref="M257:M258" ca="1" si="531">IF(C257="x","",IF(C257="n/a",".",IF(AND(C257&gt;=90%,C257&lt;=99%),"…",IF(C257=100%,"….",""))))</f>
        <v/>
      </c>
      <c r="N257" s="91" t="str">
        <f t="shared" ref="N257:N258" ca="1" si="532">IF(C257="x","",IF(C257="n/a",".",IF(C257=100%,"….","")))</f>
        <v/>
      </c>
    </row>
    <row r="258" spans="2:14" x14ac:dyDescent="0.2">
      <c r="B258" s="338">
        <v>5.34</v>
      </c>
      <c r="C258" s="16" t="str">
        <f ca="1">IF('Reference sheet'!G206="","x",'Reference sheet'!G206)</f>
        <v>x</v>
      </c>
      <c r="D258" s="37" t="str">
        <f t="shared" ca="1" si="522"/>
        <v/>
      </c>
      <c r="E258" s="37" t="str">
        <f t="shared" ca="1" si="523"/>
        <v/>
      </c>
      <c r="F258" s="37" t="str">
        <f t="shared" ca="1" si="524"/>
        <v/>
      </c>
      <c r="G258" s="37" t="str">
        <f t="shared" ca="1" si="525"/>
        <v/>
      </c>
      <c r="H258" s="37" t="str">
        <f t="shared" ca="1" si="526"/>
        <v/>
      </c>
      <c r="I258" s="37" t="str">
        <f t="shared" ca="1" si="527"/>
        <v/>
      </c>
      <c r="J258" s="37" t="str">
        <f t="shared" ca="1" si="528"/>
        <v/>
      </c>
      <c r="K258" s="37" t="str">
        <f t="shared" ca="1" si="529"/>
        <v/>
      </c>
      <c r="L258" s="37" t="str">
        <f t="shared" ca="1" si="530"/>
        <v/>
      </c>
      <c r="M258" s="37" t="str">
        <f t="shared" ca="1" si="531"/>
        <v/>
      </c>
      <c r="N258" s="92" t="str">
        <f t="shared" ca="1" si="532"/>
        <v/>
      </c>
    </row>
    <row r="259" spans="2:14" x14ac:dyDescent="0.2">
      <c r="B259" s="81" t="s">
        <v>283</v>
      </c>
      <c r="C259" s="18"/>
      <c r="D259" s="18"/>
      <c r="E259" s="18"/>
      <c r="F259" s="18"/>
      <c r="G259" s="18"/>
      <c r="H259" s="18"/>
      <c r="I259" s="18"/>
      <c r="J259" s="18"/>
      <c r="K259" s="18"/>
      <c r="L259" s="18"/>
      <c r="M259" s="18"/>
      <c r="N259" s="82"/>
    </row>
    <row r="260" spans="2:14" x14ac:dyDescent="0.2">
      <c r="B260" s="338">
        <v>5.35</v>
      </c>
      <c r="C260" s="16" t="str">
        <f ca="1">IF('Reference sheet'!G208="","x",'Reference sheet'!G208)</f>
        <v>x</v>
      </c>
      <c r="D260" s="18" t="str">
        <f ca="1">IF(C260="x","",IF(C260="n/a",".",IF(AND(C260&gt;=0%,C260&lt;=59%),"..",IF(AND(C260&gt;=60%,C260&lt;=99%),"…",IF(C260=100%,"….","")))))</f>
        <v/>
      </c>
      <c r="E260" s="18" t="str">
        <f ca="1">IF(C260="x","",IF(C260="n/a",".",IF(AND(C260&gt;=10%,C260&lt;=59%),"..",IF(AND(C260&gt;=60%,C260&lt;=99%),"…",IF(C260=100%,"….","")))))</f>
        <v/>
      </c>
      <c r="F260" s="18" t="str">
        <f ca="1">IF(C260="x","",IF(C260="n/a",".",IF(AND(C260&gt;=20%,C260&lt;=59%),"..",IF(AND(C260&gt;=60%,C260&lt;=99%),"…",IF(C260=100%,"….","")))))</f>
        <v/>
      </c>
      <c r="G260" s="18" t="str">
        <f ca="1">IF(C260="x","",IF(C260="n/a",".",IF(AND(C260&gt;=30%,C260&lt;=59%),"..",IF(AND(C260&gt;=60%,C260&lt;=99%),"…",IF(C260=100%,"….","")))))</f>
        <v/>
      </c>
      <c r="H260" s="18" t="str">
        <f ca="1">IF(C260="x","",IF(C260="n/a",".",IF(AND(C260&gt;=40%,C260&lt;=59%),"..",IF(AND(C260&gt;=60%,C260&lt;=99%),"…",IF(C260=100%,"….","")))))</f>
        <v/>
      </c>
      <c r="I260" s="18" t="str">
        <f ca="1">IF(C260="x","",IF(C260="n/a",".",IF(AND(C260&gt;=50%,C260&lt;=59%),"..",IF(AND(C260&gt;=60%,C260&lt;=99%),"…",IF(C260=100%,"….","")))))</f>
        <v/>
      </c>
      <c r="J260" s="18" t="str">
        <f ca="1">IF(C260="x","",IF(C260="n/a",".",IF(AND(C260&gt;=60%,C260&lt;=99%),"…",IF(C260=100%,"….",""))))</f>
        <v/>
      </c>
      <c r="K260" s="18" t="str">
        <f ca="1">IF(C260="x","",IF(C260="n/a",".",IF(AND(C260&gt;=70%,C260&lt;=99%),"…",IF(C260=100%,"….",""))))</f>
        <v/>
      </c>
      <c r="L260" s="18" t="str">
        <f ca="1">IF(C260="x","",IF(C260="n/a",".",IF(AND(C260&gt;=80%,C260&lt;=99%),"…",IF(C260=100%,"….",""))))</f>
        <v/>
      </c>
      <c r="M260" s="18" t="str">
        <f ca="1">IF(C260="x","",IF(C260="n/a",".",IF(AND(C260&gt;=90%,C260&lt;=99%),"…",IF(C260=100%,"….",""))))</f>
        <v/>
      </c>
      <c r="N260" s="82" t="str">
        <f ca="1">IF(C260="x","",IF(C260="n/a",".",IF(C260=100%,"….","")))</f>
        <v/>
      </c>
    </row>
    <row r="261" spans="2:14" x14ac:dyDescent="0.2">
      <c r="B261" s="81" t="s">
        <v>286</v>
      </c>
      <c r="C261" s="18"/>
      <c r="D261" s="18"/>
      <c r="E261" s="18"/>
      <c r="F261" s="18"/>
      <c r="G261" s="18"/>
      <c r="H261" s="18"/>
      <c r="I261" s="18"/>
      <c r="J261" s="18"/>
      <c r="K261" s="18"/>
      <c r="L261" s="18"/>
      <c r="M261" s="18"/>
      <c r="N261" s="82"/>
    </row>
    <row r="262" spans="2:14" x14ac:dyDescent="0.2">
      <c r="B262" s="340">
        <v>5.36</v>
      </c>
      <c r="C262" s="83" t="str">
        <f ca="1">IF('Reference sheet'!G210="","x",'Reference sheet'!G210)</f>
        <v>x</v>
      </c>
      <c r="D262" s="84" t="str">
        <f ca="1">IF(C262="x","",IF(C262="n/a",".",IF(AND(C262&gt;=0%,C262&lt;=59%),"..",IF(AND(C262&gt;=60%,C262&lt;=99%),"…",IF(C262=100%,"….","")))))</f>
        <v/>
      </c>
      <c r="E262" s="84" t="str">
        <f ca="1">IF(C262="x","",IF(C262="n/a",".",IF(AND(C262&gt;=10%,C262&lt;=59%),"..",IF(AND(C262&gt;=60%,C262&lt;=99%),"…",IF(C262=100%,"….","")))))</f>
        <v/>
      </c>
      <c r="F262" s="84" t="str">
        <f ca="1">IF(C262="x","",IF(C262="n/a",".",IF(AND(C262&gt;=20%,C262&lt;=59%),"..",IF(AND(C262&gt;=60%,C262&lt;=99%),"…",IF(C262=100%,"….","")))))</f>
        <v/>
      </c>
      <c r="G262" s="84" t="str">
        <f ca="1">IF(C262="x","",IF(C262="n/a",".",IF(AND(C262&gt;=30%,C262&lt;=59%),"..",IF(AND(C262&gt;=60%,C262&lt;=99%),"…",IF(C262=100%,"….","")))))</f>
        <v/>
      </c>
      <c r="H262" s="84" t="str">
        <f ca="1">IF(C262="x","",IF(C262="n/a",".",IF(AND(C262&gt;=40%,C262&lt;=59%),"..",IF(AND(C262&gt;=60%,C262&lt;=99%),"…",IF(C262=100%,"….","")))))</f>
        <v/>
      </c>
      <c r="I262" s="84" t="str">
        <f ca="1">IF(C262="x","",IF(C262="n/a",".",IF(AND(C262&gt;=50%,C262&lt;=59%),"..",IF(AND(C262&gt;=60%,C262&lt;=99%),"…",IF(C262=100%,"….","")))))</f>
        <v/>
      </c>
      <c r="J262" s="84" t="str">
        <f ca="1">IF(C262="x","",IF(C262="n/a",".",IF(AND(C262&gt;=60%,C262&lt;=99%),"…",IF(C262=100%,"….",""))))</f>
        <v/>
      </c>
      <c r="K262" s="84" t="str">
        <f ca="1">IF(C262="x","",IF(C262="n/a",".",IF(AND(C262&gt;=70%,C262&lt;=99%),"…",IF(C262=100%,"….",""))))</f>
        <v/>
      </c>
      <c r="L262" s="84" t="str">
        <f ca="1">IF(C262="x","",IF(C262="n/a",".",IF(AND(C262&gt;=80%,C262&lt;=99%),"…",IF(C262=100%,"….",""))))</f>
        <v/>
      </c>
      <c r="M262" s="84" t="str">
        <f ca="1">IF(C262="x","",IF(C262="n/a",".",IF(AND(C262&gt;=90%,C262&lt;=99%),"…",IF(C262=100%,"….",""))))</f>
        <v/>
      </c>
      <c r="N262" s="85" t="str">
        <f ca="1">IF(C262="x","",IF(C262="n/a",".",IF(C262=100%,"….","")))</f>
        <v/>
      </c>
    </row>
    <row r="263" spans="2:14" x14ac:dyDescent="0.2">
      <c r="B263" s="1"/>
      <c r="C263" s="1"/>
      <c r="D263" s="1"/>
      <c r="E263" s="1"/>
      <c r="F263" s="1"/>
      <c r="G263" s="1"/>
      <c r="H263" s="1"/>
      <c r="I263" s="1"/>
      <c r="J263" s="1"/>
      <c r="K263" s="1"/>
      <c r="L263" s="1"/>
      <c r="M263" s="1"/>
      <c r="N263" s="1"/>
    </row>
    <row r="264" spans="2:14" x14ac:dyDescent="0.2">
      <c r="B264" s="86" t="s">
        <v>198</v>
      </c>
      <c r="C264" s="87"/>
      <c r="D264" s="87"/>
      <c r="E264" s="87"/>
      <c r="F264" s="87"/>
      <c r="G264" s="87"/>
      <c r="H264" s="87"/>
      <c r="I264" s="87"/>
      <c r="J264" s="87"/>
      <c r="K264" s="87"/>
      <c r="L264" s="87"/>
      <c r="M264" s="87"/>
      <c r="N264" s="87"/>
    </row>
    <row r="265" spans="2:14" x14ac:dyDescent="0.2">
      <c r="B265" s="87" t="s">
        <v>401</v>
      </c>
      <c r="C265" s="87"/>
      <c r="D265" s="87"/>
      <c r="E265" s="87"/>
      <c r="F265" s="87"/>
      <c r="G265" s="408">
        <f ca="1">COUNTIF(C203:C262,1)</f>
        <v>0</v>
      </c>
      <c r="H265" s="409" t="str">
        <f ca="1">IFERROR(G265/G268,"")</f>
        <v/>
      </c>
      <c r="I265" s="87"/>
      <c r="J265" s="87"/>
      <c r="K265" s="87"/>
      <c r="L265" s="87"/>
      <c r="M265" s="87"/>
      <c r="N265" s="87"/>
    </row>
    <row r="266" spans="2:14" x14ac:dyDescent="0.2">
      <c r="B266" s="87" t="s">
        <v>402</v>
      </c>
      <c r="C266" s="87"/>
      <c r="D266" s="87"/>
      <c r="E266" s="87"/>
      <c r="F266" s="87"/>
      <c r="G266" s="408">
        <f ca="1">COUNTIFS(C203:C262,"&lt;&gt;",C203:C262,"&lt;&gt;n/a",C203:C262,"&lt;&gt;x",C203:C262,"&lt;&gt;1")</f>
        <v>0</v>
      </c>
      <c r="H266" s="409" t="str">
        <f ca="1">IFERROR(G266/G268,"")</f>
        <v/>
      </c>
      <c r="I266" s="87"/>
      <c r="J266" s="87"/>
      <c r="K266" s="87"/>
      <c r="L266" s="87"/>
      <c r="M266" s="87"/>
      <c r="N266" s="87"/>
    </row>
    <row r="267" spans="2:14" x14ac:dyDescent="0.2">
      <c r="B267" s="87" t="s">
        <v>403</v>
      </c>
      <c r="C267" s="87"/>
      <c r="D267" s="87"/>
      <c r="E267" s="87"/>
      <c r="F267" s="87"/>
      <c r="G267" s="408">
        <f ca="1">COUNTIF(C203:C262,"n/a")</f>
        <v>0</v>
      </c>
      <c r="H267" s="409" t="str">
        <f ca="1">IFERROR(G267/G268,"")</f>
        <v/>
      </c>
      <c r="I267" s="87"/>
      <c r="J267" s="87"/>
      <c r="K267" s="87"/>
      <c r="L267" s="87"/>
      <c r="M267" s="87"/>
      <c r="N267" s="87"/>
    </row>
    <row r="268" spans="2:14" x14ac:dyDescent="0.2">
      <c r="B268" s="87" t="s">
        <v>404</v>
      </c>
      <c r="C268" s="87"/>
      <c r="D268" s="87"/>
      <c r="E268" s="87"/>
      <c r="F268" s="87"/>
      <c r="G268" s="408">
        <f ca="1">SUM(G265:G267)</f>
        <v>0</v>
      </c>
      <c r="H268" s="88" t="str">
        <f ca="1">IF(OR(G268=0,G268=36),"","NOTE: Total should be equal to 36, please review actions")</f>
        <v/>
      </c>
      <c r="I268" s="87"/>
      <c r="J268" s="87"/>
      <c r="K268" s="87"/>
      <c r="L268" s="87"/>
      <c r="M268" s="87"/>
      <c r="N268" s="87"/>
    </row>
    <row r="269" spans="2:14" x14ac:dyDescent="0.2">
      <c r="B269" s="1"/>
      <c r="C269" s="1"/>
      <c r="D269" s="1"/>
      <c r="E269" s="1"/>
      <c r="F269" s="1"/>
      <c r="G269" s="1"/>
      <c r="H269" s="1"/>
      <c r="I269" s="1"/>
      <c r="J269" s="1"/>
      <c r="K269" s="1"/>
      <c r="L269" s="1"/>
      <c r="M269" s="1"/>
      <c r="N269" s="1"/>
    </row>
    <row r="270" spans="2:14" x14ac:dyDescent="0.2">
      <c r="B270" s="10" t="s">
        <v>386</v>
      </c>
      <c r="C270" s="1"/>
      <c r="D270" s="1"/>
      <c r="E270" s="1"/>
      <c r="F270" s="1" t="str">
        <f>F1</f>
        <v>Enter the name of your health service organisation here.</v>
      </c>
      <c r="G270" s="1"/>
      <c r="H270" s="1"/>
      <c r="I270" s="1"/>
      <c r="J270" s="1"/>
      <c r="K270" s="1"/>
      <c r="L270" s="1"/>
      <c r="M270" s="1"/>
      <c r="N270" s="1"/>
    </row>
    <row r="271" spans="2:14" x14ac:dyDescent="0.2">
      <c r="B271" s="403" t="s">
        <v>1372</v>
      </c>
      <c r="C271" s="1"/>
      <c r="D271" s="1"/>
      <c r="E271" s="1"/>
      <c r="F271" s="1"/>
      <c r="G271" s="1"/>
      <c r="H271" s="1"/>
      <c r="I271" s="1"/>
      <c r="J271" s="1"/>
      <c r="K271" s="1"/>
      <c r="L271" s="1"/>
      <c r="M271" s="1"/>
      <c r="N271" s="1"/>
    </row>
    <row r="272" spans="2:14" x14ac:dyDescent="0.2">
      <c r="B272" s="1"/>
      <c r="C272" s="1"/>
      <c r="D272" s="1"/>
      <c r="E272" s="1"/>
      <c r="F272" s="1"/>
      <c r="G272" s="1"/>
      <c r="H272" s="1"/>
      <c r="I272" s="1"/>
      <c r="J272" s="1"/>
      <c r="K272" s="1"/>
      <c r="L272" s="1"/>
      <c r="M272" s="1"/>
      <c r="N272" s="1"/>
    </row>
    <row r="273" spans="2:14" x14ac:dyDescent="0.2">
      <c r="B273" s="469" t="s">
        <v>387</v>
      </c>
      <c r="C273" s="469" t="s">
        <v>388</v>
      </c>
      <c r="D273" s="466" t="s">
        <v>381</v>
      </c>
      <c r="E273" s="467"/>
      <c r="F273" s="467"/>
      <c r="G273" s="467"/>
      <c r="H273" s="467"/>
      <c r="I273" s="467"/>
      <c r="J273" s="467"/>
      <c r="K273" s="467"/>
      <c r="L273" s="467"/>
      <c r="M273" s="468"/>
      <c r="N273" s="50" t="s">
        <v>380</v>
      </c>
    </row>
    <row r="274" spans="2:14" x14ac:dyDescent="0.2">
      <c r="B274" s="470"/>
      <c r="C274" s="470"/>
      <c r="D274" s="51">
        <v>0</v>
      </c>
      <c r="E274" s="51">
        <v>0.1</v>
      </c>
      <c r="F274" s="51">
        <v>0.2</v>
      </c>
      <c r="G274" s="51">
        <v>0.3</v>
      </c>
      <c r="H274" s="51">
        <v>0.4</v>
      </c>
      <c r="I274" s="51">
        <v>0.5</v>
      </c>
      <c r="J274" s="51">
        <v>0.6</v>
      </c>
      <c r="K274" s="51">
        <v>0.7</v>
      </c>
      <c r="L274" s="51">
        <v>0.8</v>
      </c>
      <c r="M274" s="51">
        <v>0.9</v>
      </c>
      <c r="N274" s="51">
        <v>1</v>
      </c>
    </row>
    <row r="275" spans="2:14" x14ac:dyDescent="0.2">
      <c r="B275" s="28" t="s">
        <v>289</v>
      </c>
      <c r="C275" s="18"/>
      <c r="D275" s="18"/>
      <c r="E275" s="18"/>
      <c r="F275" s="18"/>
      <c r="G275" s="18"/>
      <c r="H275" s="18"/>
      <c r="I275" s="18"/>
      <c r="J275" s="18"/>
      <c r="K275" s="18"/>
      <c r="L275" s="18"/>
      <c r="M275" s="18"/>
      <c r="N275" s="19"/>
    </row>
    <row r="276" spans="2:14" x14ac:dyDescent="0.2">
      <c r="B276" s="220" t="s">
        <v>290</v>
      </c>
      <c r="C276" s="71"/>
      <c r="D276" s="71"/>
      <c r="E276" s="71"/>
      <c r="F276" s="71"/>
      <c r="G276" s="71"/>
      <c r="H276" s="71"/>
      <c r="I276" s="71"/>
      <c r="J276" s="71"/>
      <c r="K276" s="71"/>
      <c r="L276" s="71"/>
      <c r="M276" s="71"/>
      <c r="N276" s="72"/>
    </row>
    <row r="277" spans="2:14" x14ac:dyDescent="0.2">
      <c r="B277" s="17" t="s">
        <v>134</v>
      </c>
      <c r="C277" s="18"/>
      <c r="D277" s="18"/>
      <c r="E277" s="18"/>
      <c r="F277" s="18"/>
      <c r="G277" s="18"/>
      <c r="H277" s="18"/>
      <c r="I277" s="18"/>
      <c r="J277" s="18"/>
      <c r="K277" s="18"/>
      <c r="L277" s="18"/>
      <c r="M277" s="18"/>
      <c r="N277" s="19"/>
    </row>
    <row r="278" spans="2:14" x14ac:dyDescent="0.2">
      <c r="B278" s="335">
        <v>6.01</v>
      </c>
      <c r="C278" s="16" t="str">
        <f ca="1">IF('Reference sheet'!G214="","x",'Reference sheet'!G214)</f>
        <v>x</v>
      </c>
      <c r="D278" s="18" t="str">
        <f ca="1">IF(C278="x","",IF(C278="n/a",".",IF(AND(C278&gt;=0%,C278&lt;=59%),"..",IF(AND(C278&gt;=60%,C278&lt;=99%),"…",IF(C278=100%,"….","")))))</f>
        <v/>
      </c>
      <c r="E278" s="18" t="str">
        <f ca="1">IF(C278="x","",IF(C278="n/a",".",IF(AND(C278&gt;=10%,C278&lt;=59%),"..",IF(AND(C278&gt;=60%,C278&lt;=99%),"…",IF(C278=100%,"….","")))))</f>
        <v/>
      </c>
      <c r="F278" s="18" t="str">
        <f ca="1">IF(C278="x","",IF(C278="n/a",".",IF(AND(C278&gt;=20%,C278&lt;=59%),"..",IF(AND(C278&gt;=60%,C278&lt;=99%),"…",IF(C278=100%,"….","")))))</f>
        <v/>
      </c>
      <c r="G278" s="18" t="str">
        <f ca="1">IF(C278="x","",IF(C278="n/a",".",IF(AND(C278&gt;=30%,C278&lt;=59%),"..",IF(AND(C278&gt;=60%,C278&lt;=99%),"…",IF(C278=100%,"….","")))))</f>
        <v/>
      </c>
      <c r="H278" s="18" t="str">
        <f ca="1">IF(C278="x","",IF(C278="n/a",".",IF(AND(C278&gt;=40%,C278&lt;=59%),"..",IF(AND(C278&gt;=60%,C278&lt;=99%),"…",IF(C278=100%,"….","")))))</f>
        <v/>
      </c>
      <c r="I278" s="18" t="str">
        <f ca="1">IF(C278="x","",IF(C278="n/a",".",IF(AND(C278&gt;=50%,C278&lt;=59%),"..",IF(AND(C278&gt;=60%,C278&lt;=99%),"…",IF(C278=100%,"….","")))))</f>
        <v/>
      </c>
      <c r="J278" s="18" t="str">
        <f ca="1">IF(C278="x","",IF(C278="n/a",".",IF(AND(C278&gt;=60%,C278&lt;=99%),"…",IF(C278=100%,"….",""))))</f>
        <v/>
      </c>
      <c r="K278" s="18" t="str">
        <f ca="1">IF(C278="x","",IF(C278="n/a",".",IF(AND(C278&gt;=70%,C278&lt;=99%),"…",IF(C278=100%,"….",""))))</f>
        <v/>
      </c>
      <c r="L278" s="18" t="str">
        <f ca="1">IF(C278="x","",IF(C278="n/a",".",IF(AND(C278&gt;=80%,C278&lt;=99%),"…",IF(C278=100%,"….",""))))</f>
        <v/>
      </c>
      <c r="M278" s="18" t="str">
        <f ca="1">IF(C278="x","",IF(C278="n/a",".",IF(AND(C278&gt;=90%,C278&lt;=99%),"…",IF(C278=100%,"….",""))))</f>
        <v/>
      </c>
      <c r="N278" s="19" t="str">
        <f ca="1">IF(C278="x","",IF(C278="n/a",".",IF(C278=100%,"….","")))</f>
        <v/>
      </c>
    </row>
    <row r="279" spans="2:14" x14ac:dyDescent="0.2">
      <c r="B279" s="17" t="s">
        <v>100</v>
      </c>
      <c r="C279" s="18"/>
      <c r="D279" s="18"/>
      <c r="E279" s="18"/>
      <c r="F279" s="18"/>
      <c r="G279" s="18"/>
      <c r="H279" s="18"/>
      <c r="I279" s="18"/>
      <c r="J279" s="18"/>
      <c r="K279" s="18"/>
      <c r="L279" s="18"/>
      <c r="M279" s="18"/>
      <c r="N279" s="19"/>
    </row>
    <row r="280" spans="2:14" x14ac:dyDescent="0.2">
      <c r="B280" s="335">
        <v>6.02</v>
      </c>
      <c r="C280" s="16" t="str">
        <f ca="1">IF('Reference sheet'!G216="","x",'Reference sheet'!G216)</f>
        <v>x</v>
      </c>
      <c r="D280" s="18" t="str">
        <f ca="1">IF(C280="x","",IF(C280="n/a",".",IF(AND(C280&gt;=0%,C280&lt;=59%),"..",IF(AND(C280&gt;=60%,C280&lt;=99%),"…",IF(C280=100%,"….","")))))</f>
        <v/>
      </c>
      <c r="E280" s="18" t="str">
        <f ca="1">IF(C280="x","",IF(C280="n/a",".",IF(AND(C280&gt;=10%,C280&lt;=59%),"..",IF(AND(C280&gt;=60%,C280&lt;=99%),"…",IF(C280=100%,"….","")))))</f>
        <v/>
      </c>
      <c r="F280" s="18" t="str">
        <f ca="1">IF(C280="x","",IF(C280="n/a",".",IF(AND(C280&gt;=20%,C280&lt;=59%),"..",IF(AND(C280&gt;=60%,C280&lt;=99%),"…",IF(C280=100%,"….","")))))</f>
        <v/>
      </c>
      <c r="G280" s="18" t="str">
        <f ca="1">IF(C280="x","",IF(C280="n/a",".",IF(AND(C280&gt;=30%,C280&lt;=59%),"..",IF(AND(C280&gt;=60%,C280&lt;=99%),"…",IF(C280=100%,"….","")))))</f>
        <v/>
      </c>
      <c r="H280" s="18" t="str">
        <f ca="1">IF(C280="x","",IF(C280="n/a",".",IF(AND(C280&gt;=40%,C280&lt;=59%),"..",IF(AND(C280&gt;=60%,C280&lt;=99%),"…",IF(C280=100%,"….","")))))</f>
        <v/>
      </c>
      <c r="I280" s="18" t="str">
        <f ca="1">IF(C280="x","",IF(C280="n/a",".",IF(AND(C280&gt;=50%,C280&lt;=59%),"..",IF(AND(C280&gt;=60%,C280&lt;=99%),"…",IF(C280=100%,"….","")))))</f>
        <v/>
      </c>
      <c r="J280" s="18" t="str">
        <f ca="1">IF(C280="x","",IF(C280="n/a",".",IF(AND(C280&gt;=60%,C280&lt;=99%),"…",IF(C280=100%,"….",""))))</f>
        <v/>
      </c>
      <c r="K280" s="18" t="str">
        <f ca="1">IF(C280="x","",IF(C280="n/a",".",IF(AND(C280&gt;=70%,C280&lt;=99%),"…",IF(C280=100%,"….",""))))</f>
        <v/>
      </c>
      <c r="L280" s="18" t="str">
        <f ca="1">IF(C280="x","",IF(C280="n/a",".",IF(AND(C280&gt;=80%,C280&lt;=99%),"…",IF(C280=100%,"….",""))))</f>
        <v/>
      </c>
      <c r="M280" s="18" t="str">
        <f ca="1">IF(C280="x","",IF(C280="n/a",".",IF(AND(C280&gt;=90%,C280&lt;=99%),"…",IF(C280=100%,"….",""))))</f>
        <v/>
      </c>
      <c r="N280" s="19" t="str">
        <f ca="1">IF(C280="x","",IF(C280="n/a",".",IF(C280=100%,"….","")))</f>
        <v/>
      </c>
    </row>
    <row r="281" spans="2:14" x14ac:dyDescent="0.2">
      <c r="B281" s="17" t="s">
        <v>136</v>
      </c>
      <c r="C281" s="18"/>
      <c r="D281" s="18"/>
      <c r="E281" s="18"/>
      <c r="F281" s="18"/>
      <c r="G281" s="18"/>
      <c r="H281" s="18"/>
      <c r="I281" s="18"/>
      <c r="J281" s="18"/>
      <c r="K281" s="18"/>
      <c r="L281" s="18"/>
      <c r="M281" s="18"/>
      <c r="N281" s="19"/>
    </row>
    <row r="282" spans="2:14" x14ac:dyDescent="0.2">
      <c r="B282" s="335">
        <v>6.03</v>
      </c>
      <c r="C282" s="16" t="str">
        <f ca="1">IF('Reference sheet'!G218="","x",'Reference sheet'!G218)</f>
        <v>x</v>
      </c>
      <c r="D282" s="18" t="str">
        <f ca="1">IF(C282="x","",IF(C282="n/a",".",IF(AND(C282&gt;=0%,C282&lt;=59%),"..",IF(AND(C282&gt;=60%,C282&lt;=99%),"…",IF(C282=100%,"….","")))))</f>
        <v/>
      </c>
      <c r="E282" s="18" t="str">
        <f ca="1">IF(C282="x","",IF(C282="n/a",".",IF(AND(C282&gt;=10%,C282&lt;=59%),"..",IF(AND(C282&gt;=60%,C282&lt;=99%),"…",IF(C282=100%,"….","")))))</f>
        <v/>
      </c>
      <c r="F282" s="18" t="str">
        <f ca="1">IF(C282="x","",IF(C282="n/a",".",IF(AND(C282&gt;=20%,C282&lt;=59%),"..",IF(AND(C282&gt;=60%,C282&lt;=99%),"…",IF(C282=100%,"….","")))))</f>
        <v/>
      </c>
      <c r="G282" s="18" t="str">
        <f ca="1">IF(C282="x","",IF(C282="n/a",".",IF(AND(C282&gt;=30%,C282&lt;=59%),"..",IF(AND(C282&gt;=60%,C282&lt;=99%),"…",IF(C282=100%,"….","")))))</f>
        <v/>
      </c>
      <c r="H282" s="18" t="str">
        <f ca="1">IF(C282="x","",IF(C282="n/a",".",IF(AND(C282&gt;=40%,C282&lt;=59%),"..",IF(AND(C282&gt;=60%,C282&lt;=99%),"…",IF(C282=100%,"….","")))))</f>
        <v/>
      </c>
      <c r="I282" s="18" t="str">
        <f ca="1">IF(C282="x","",IF(C282="n/a",".",IF(AND(C282&gt;=50%,C282&lt;=59%),"..",IF(AND(C282&gt;=60%,C282&lt;=99%),"…",IF(C282=100%,"….","")))))</f>
        <v/>
      </c>
      <c r="J282" s="18" t="str">
        <f ca="1">IF(C282="x","",IF(C282="n/a",".",IF(AND(C282&gt;=60%,C282&lt;=99%),"…",IF(C282=100%,"….",""))))</f>
        <v/>
      </c>
      <c r="K282" s="18" t="str">
        <f ca="1">IF(C282="x","",IF(C282="n/a",".",IF(AND(C282&gt;=70%,C282&lt;=99%),"…",IF(C282=100%,"….",""))))</f>
        <v/>
      </c>
      <c r="L282" s="18" t="str">
        <f ca="1">IF(C282="x","",IF(C282="n/a",".",IF(AND(C282&gt;=80%,C282&lt;=99%),"…",IF(C282=100%,"….",""))))</f>
        <v/>
      </c>
      <c r="M282" s="18" t="str">
        <f ca="1">IF(C282="x","",IF(C282="n/a",".",IF(AND(C282&gt;=90%,C282&lt;=99%),"…",IF(C282=100%,"….",""))))</f>
        <v/>
      </c>
      <c r="N282" s="19" t="str">
        <f ca="1">IF(C282="x","",IF(C282="n/a",".",IF(C282=100%,"….","")))</f>
        <v/>
      </c>
    </row>
    <row r="283" spans="2:14" x14ac:dyDescent="0.2">
      <c r="B283" s="17" t="s">
        <v>297</v>
      </c>
      <c r="C283" s="18"/>
      <c r="D283" s="18"/>
      <c r="E283" s="18"/>
      <c r="F283" s="18"/>
      <c r="G283" s="18"/>
      <c r="H283" s="18"/>
      <c r="I283" s="18"/>
      <c r="J283" s="18"/>
      <c r="K283" s="18"/>
      <c r="L283" s="18"/>
      <c r="M283" s="18"/>
      <c r="N283" s="19"/>
    </row>
    <row r="284" spans="2:14" x14ac:dyDescent="0.2">
      <c r="B284" s="335">
        <v>6.04</v>
      </c>
      <c r="C284" s="16" t="str">
        <f ca="1">IF('Reference sheet'!G220="","x",'Reference sheet'!G220)</f>
        <v>x</v>
      </c>
      <c r="D284" s="18" t="str">
        <f ca="1">IF(C284="x","",IF(C284="n/a",".",IF(AND(C284&gt;=0%,C284&lt;=59%),"..",IF(AND(C284&gt;=60%,C284&lt;=99%),"…",IF(C284=100%,"….","")))))</f>
        <v/>
      </c>
      <c r="E284" s="18" t="str">
        <f ca="1">IF(C284="x","",IF(C284="n/a",".",IF(AND(C284&gt;=10%,C284&lt;=59%),"..",IF(AND(C284&gt;=60%,C284&lt;=99%),"…",IF(C284=100%,"….","")))))</f>
        <v/>
      </c>
      <c r="F284" s="18" t="str">
        <f ca="1">IF(C284="x","",IF(C284="n/a",".",IF(AND(C284&gt;=20%,C284&lt;=59%),"..",IF(AND(C284&gt;=60%,C284&lt;=99%),"…",IF(C284=100%,"….","")))))</f>
        <v/>
      </c>
      <c r="G284" s="18" t="str">
        <f ca="1">IF(C284="x","",IF(C284="n/a",".",IF(AND(C284&gt;=30%,C284&lt;=59%),"..",IF(AND(C284&gt;=60%,C284&lt;=99%),"…",IF(C284=100%,"….","")))))</f>
        <v/>
      </c>
      <c r="H284" s="18" t="str">
        <f ca="1">IF(C284="x","",IF(C284="n/a",".",IF(AND(C284&gt;=40%,C284&lt;=59%),"..",IF(AND(C284&gt;=60%,C284&lt;=99%),"…",IF(C284=100%,"….","")))))</f>
        <v/>
      </c>
      <c r="I284" s="18" t="str">
        <f ca="1">IF(C284="x","",IF(C284="n/a",".",IF(AND(C284&gt;=50%,C284&lt;=59%),"..",IF(AND(C284&gt;=60%,C284&lt;=99%),"…",IF(C284=100%,"….","")))))</f>
        <v/>
      </c>
      <c r="J284" s="18" t="str">
        <f ca="1">IF(C284="x","",IF(C284="n/a",".",IF(AND(C284&gt;=60%,C284&lt;=99%),"…",IF(C284=100%,"….",""))))</f>
        <v/>
      </c>
      <c r="K284" s="18" t="str">
        <f ca="1">IF(C284="x","",IF(C284="n/a",".",IF(AND(C284&gt;=70%,C284&lt;=99%),"…",IF(C284=100%,"….",""))))</f>
        <v/>
      </c>
      <c r="L284" s="18" t="str">
        <f ca="1">IF(C284="x","",IF(C284="n/a",".",IF(AND(C284&gt;=80%,C284&lt;=99%),"…",IF(C284=100%,"….",""))))</f>
        <v/>
      </c>
      <c r="M284" s="18" t="str">
        <f ca="1">IF(C284="x","",IF(C284="n/a",".",IF(AND(C284&gt;=90%,C284&lt;=99%),"…",IF(C284=100%,"….",""))))</f>
        <v/>
      </c>
      <c r="N284" s="19" t="str">
        <f ca="1">IF(C284="x","",IF(C284="n/a",".",IF(C284=100%,"….","")))</f>
        <v/>
      </c>
    </row>
    <row r="285" spans="2:14" x14ac:dyDescent="0.2">
      <c r="B285" s="220" t="s">
        <v>300</v>
      </c>
      <c r="C285" s="71"/>
      <c r="D285" s="71"/>
      <c r="E285" s="71"/>
      <c r="F285" s="71"/>
      <c r="G285" s="71"/>
      <c r="H285" s="71"/>
      <c r="I285" s="71"/>
      <c r="J285" s="71"/>
      <c r="K285" s="71"/>
      <c r="L285" s="71"/>
      <c r="M285" s="71"/>
      <c r="N285" s="72"/>
    </row>
    <row r="286" spans="2:14" x14ac:dyDescent="0.2">
      <c r="B286" s="17" t="s">
        <v>300</v>
      </c>
      <c r="C286" s="18"/>
      <c r="D286" s="18"/>
      <c r="E286" s="18"/>
      <c r="F286" s="18"/>
      <c r="G286" s="18"/>
      <c r="H286" s="18"/>
      <c r="I286" s="18"/>
      <c r="J286" s="18"/>
      <c r="K286" s="18"/>
      <c r="L286" s="18"/>
      <c r="M286" s="18"/>
      <c r="N286" s="19"/>
    </row>
    <row r="287" spans="2:14" x14ac:dyDescent="0.2">
      <c r="B287" s="335">
        <v>6.05</v>
      </c>
      <c r="C287" s="16" t="str">
        <f ca="1">IF('Reference sheet'!G223="","x",'Reference sheet'!G223)</f>
        <v>x</v>
      </c>
      <c r="D287" s="31" t="str">
        <f ca="1">IF(C287="x","",IF(C287="n/a",".",IF(AND(C287&gt;=0%,C287&lt;=59%),"..",IF(AND(C287&gt;=60%,C287&lt;=99%),"…",IF(C287=100%,"….","")))))</f>
        <v/>
      </c>
      <c r="E287" s="31" t="str">
        <f ca="1">IF(C287="x","",IF(C287="n/a",".",IF(AND(C287&gt;=10%,C287&lt;=59%),"..",IF(AND(C287&gt;=60%,C287&lt;=99%),"…",IF(C287=100%,"….","")))))</f>
        <v/>
      </c>
      <c r="F287" s="31" t="str">
        <f ca="1">IF(C287="x","",IF(C287="n/a",".",IF(AND(C287&gt;=20%,C287&lt;=59%),"..",IF(AND(C287&gt;=60%,C287&lt;=99%),"…",IF(C287=100%,"….","")))))</f>
        <v/>
      </c>
      <c r="G287" s="31" t="str">
        <f ca="1">IF(C287="x","",IF(C287="n/a",".",IF(AND(C287&gt;=30%,C287&lt;=59%),"..",IF(AND(C287&gt;=60%,C287&lt;=99%),"…",IF(C287=100%,"….","")))))</f>
        <v/>
      </c>
      <c r="H287" s="31" t="str">
        <f ca="1">IF(C287="x","",IF(C287="n/a",".",IF(AND(C287&gt;=40%,C287&lt;=59%),"..",IF(AND(C287&gt;=60%,C287&lt;=99%),"…",IF(C287=100%,"….","")))))</f>
        <v/>
      </c>
      <c r="I287" s="31" t="str">
        <f ca="1">IF(C287="x","",IF(C287="n/a",".",IF(AND(C287&gt;=50%,C287&lt;=59%),"..",IF(AND(C287&gt;=60%,C287&lt;=99%),"…",IF(C287=100%,"….","")))))</f>
        <v/>
      </c>
      <c r="J287" s="31" t="str">
        <f ca="1">IF(C287="x","",IF(C287="n/a",".",IF(AND(C287&gt;=60%,C287&lt;=99%),"…",IF(C287=100%,"….",""))))</f>
        <v/>
      </c>
      <c r="K287" s="31" t="str">
        <f ca="1">IF(C287="x","",IF(C287="n/a",".",IF(AND(C287&gt;=70%,C287&lt;=99%),"…",IF(C287=100%,"….",""))))</f>
        <v/>
      </c>
      <c r="L287" s="31" t="str">
        <f ca="1">IF(C287="x","",IF(C287="n/a",".",IF(AND(C287&gt;=80%,C287&lt;=99%),"…",IF(C287=100%,"….",""))))</f>
        <v/>
      </c>
      <c r="M287" s="31" t="str">
        <f ca="1">IF(C287="x","",IF(C287="n/a",".",IF(AND(C287&gt;=90%,C287&lt;=99%),"…",IF(C287=100%,"….",""))))</f>
        <v/>
      </c>
      <c r="N287" s="32" t="str">
        <f ca="1">IF(C287="x","",IF(C287="n/a",".",IF(C287=100%,"….","")))</f>
        <v/>
      </c>
    </row>
    <row r="288" spans="2:14" x14ac:dyDescent="0.2">
      <c r="B288" s="335">
        <v>6.06</v>
      </c>
      <c r="C288" s="16" t="str">
        <f ca="1">IF('Reference sheet'!G224="","x",'Reference sheet'!G224)</f>
        <v>x</v>
      </c>
      <c r="D288" s="37" t="str">
        <f ca="1">IF(C288="x","",IF(C288="n/a",".",IF(AND(C288&gt;=0%,C288&lt;=59%),"..",IF(AND(C288&gt;=60%,C288&lt;=99%),"…",IF(C288=100%,"….","")))))</f>
        <v/>
      </c>
      <c r="E288" s="37" t="str">
        <f ca="1">IF(C288="x","",IF(C288="n/a",".",IF(AND(C288&gt;=10%,C288&lt;=59%),"..",IF(AND(C288&gt;=60%,C288&lt;=99%),"…",IF(C288=100%,"….","")))))</f>
        <v/>
      </c>
      <c r="F288" s="37" t="str">
        <f ca="1">IF(C288="x","",IF(C288="n/a",".",IF(AND(C288&gt;=20%,C288&lt;=59%),"..",IF(AND(C288&gt;=60%,C288&lt;=99%),"…",IF(C288=100%,"….","")))))</f>
        <v/>
      </c>
      <c r="G288" s="37" t="str">
        <f ca="1">IF(C288="x","",IF(C288="n/a",".",IF(AND(C288&gt;=30%,C288&lt;=59%),"..",IF(AND(C288&gt;=60%,C288&lt;=99%),"…",IF(C288=100%,"….","")))))</f>
        <v/>
      </c>
      <c r="H288" s="37" t="str">
        <f ca="1">IF(C288="x","",IF(C288="n/a",".",IF(AND(C288&gt;=40%,C288&lt;=59%),"..",IF(AND(C288&gt;=60%,C288&lt;=99%),"…",IF(C288=100%,"….","")))))</f>
        <v/>
      </c>
      <c r="I288" s="37" t="str">
        <f ca="1">IF(C288="x","",IF(C288="n/a",".",IF(AND(C288&gt;=50%,C288&lt;=59%),"..",IF(AND(C288&gt;=60%,C288&lt;=99%),"…",IF(C288=100%,"….","")))))</f>
        <v/>
      </c>
      <c r="J288" s="37" t="str">
        <f ca="1">IF(C288="x","",IF(C288="n/a",".",IF(AND(C288&gt;=60%,C288&lt;=99%),"…",IF(C288=100%,"….",""))))</f>
        <v/>
      </c>
      <c r="K288" s="37" t="str">
        <f ca="1">IF(C288="x","",IF(C288="n/a",".",IF(AND(C288&gt;=70%,C288&lt;=99%),"…",IF(C288=100%,"….",""))))</f>
        <v/>
      </c>
      <c r="L288" s="37" t="str">
        <f ca="1">IF(C288="x","",IF(C288="n/a",".",IF(AND(C288&gt;=80%,C288&lt;=99%),"…",IF(C288=100%,"….",""))))</f>
        <v/>
      </c>
      <c r="M288" s="37" t="str">
        <f ca="1">IF(C288="x","",IF(C288="n/a",".",IF(AND(C288&gt;=90%,C288&lt;=99%),"…",IF(C288=100%,"….",""))))</f>
        <v/>
      </c>
      <c r="N288" s="38" t="str">
        <f ca="1">IF(C288="x","",IF(C288="n/a",".",IF(C288=100%,"….","")))</f>
        <v/>
      </c>
    </row>
    <row r="289" spans="2:14" x14ac:dyDescent="0.2">
      <c r="B289" s="220" t="s">
        <v>305</v>
      </c>
      <c r="C289" s="71"/>
      <c r="D289" s="71"/>
      <c r="E289" s="71"/>
      <c r="F289" s="71"/>
      <c r="G289" s="71"/>
      <c r="H289" s="71"/>
      <c r="I289" s="71"/>
      <c r="J289" s="71"/>
      <c r="K289" s="71"/>
      <c r="L289" s="71"/>
      <c r="M289" s="71"/>
      <c r="N289" s="72"/>
    </row>
    <row r="290" spans="2:14" x14ac:dyDescent="0.2">
      <c r="B290" s="17" t="s">
        <v>306</v>
      </c>
      <c r="C290" s="18"/>
      <c r="D290" s="18"/>
      <c r="E290" s="18"/>
      <c r="F290" s="18"/>
      <c r="G290" s="18"/>
      <c r="H290" s="18"/>
      <c r="I290" s="18"/>
      <c r="J290" s="18"/>
      <c r="K290" s="18"/>
      <c r="L290" s="18"/>
      <c r="M290" s="18"/>
      <c r="N290" s="19"/>
    </row>
    <row r="291" spans="2:14" x14ac:dyDescent="0.2">
      <c r="B291" s="335">
        <v>6.07</v>
      </c>
      <c r="C291" s="16" t="str">
        <f ca="1">IF('Reference sheet'!G227="","x",'Reference sheet'!G227)</f>
        <v>x</v>
      </c>
      <c r="D291" s="31" t="str">
        <f ca="1">IF(C291="x","",IF(C291="n/a",".",IF(AND(C291&gt;=0%,C291&lt;=59%),"..",IF(AND(C291&gt;=60%,C291&lt;=99%),"…",IF(C291=100%,"….","")))))</f>
        <v/>
      </c>
      <c r="E291" s="31" t="str">
        <f ca="1">IF(C291="x","",IF(C291="n/a",".",IF(AND(C291&gt;=10%,C291&lt;=59%),"..",IF(AND(C291&gt;=60%,C291&lt;=99%),"…",IF(C291=100%,"….","")))))</f>
        <v/>
      </c>
      <c r="F291" s="31" t="str">
        <f ca="1">IF(C291="x","",IF(C291="n/a",".",IF(AND(C291&gt;=20%,C291&lt;=59%),"..",IF(AND(C291&gt;=60%,C291&lt;=99%),"…",IF(C291=100%,"….","")))))</f>
        <v/>
      </c>
      <c r="G291" s="31" t="str">
        <f ca="1">IF(C291="x","",IF(C291="n/a",".",IF(AND(C291&gt;=30%,C291&lt;=59%),"..",IF(AND(C291&gt;=60%,C291&lt;=99%),"…",IF(C291=100%,"….","")))))</f>
        <v/>
      </c>
      <c r="H291" s="31" t="str">
        <f ca="1">IF(C291="x","",IF(C291="n/a",".",IF(AND(C291&gt;=40%,C291&lt;=59%),"..",IF(AND(C291&gt;=60%,C291&lt;=99%),"…",IF(C291=100%,"….","")))))</f>
        <v/>
      </c>
      <c r="I291" s="31" t="str">
        <f ca="1">IF(C291="x","",IF(C291="n/a",".",IF(AND(C291&gt;=50%,C291&lt;=59%),"..",IF(AND(C291&gt;=60%,C291&lt;=99%),"…",IF(C291=100%,"….","")))))</f>
        <v/>
      </c>
      <c r="J291" s="31" t="str">
        <f ca="1">IF(C291="x","",IF(C291="n/a",".",IF(AND(C291&gt;=60%,C291&lt;=99%),"…",IF(C291=100%,"….",""))))</f>
        <v/>
      </c>
      <c r="K291" s="31" t="str">
        <f ca="1">IF(C291="x","",IF(C291="n/a",".",IF(AND(C291&gt;=70%,C291&lt;=99%),"…",IF(C291=100%,"….",""))))</f>
        <v/>
      </c>
      <c r="L291" s="31" t="str">
        <f ca="1">IF(C291="x","",IF(C291="n/a",".",IF(AND(C291&gt;=80%,C291&lt;=99%),"…",IF(C291=100%,"….",""))))</f>
        <v/>
      </c>
      <c r="M291" s="31" t="str">
        <f ca="1">IF(C291="x","",IF(C291="n/a",".",IF(AND(C291&gt;=90%,C291&lt;=99%),"…",IF(C291=100%,"….",""))))</f>
        <v/>
      </c>
      <c r="N291" s="32" t="str">
        <f ca="1">IF(C291="x","",IF(C291="n/a",".",IF(C291=100%,"….","")))</f>
        <v/>
      </c>
    </row>
    <row r="292" spans="2:14" x14ac:dyDescent="0.2">
      <c r="B292" s="335">
        <v>6.08</v>
      </c>
      <c r="C292" s="16" t="str">
        <f ca="1">IF('Reference sheet'!G228="","x",'Reference sheet'!G228)</f>
        <v>x</v>
      </c>
      <c r="D292" s="37" t="str">
        <f ca="1">IF(C292="x","",IF(C292="n/a",".",IF(AND(C292&gt;=0%,C292&lt;=59%),"..",IF(AND(C292&gt;=60%,C292&lt;=99%),"…",IF(C292=100%,"….","")))))</f>
        <v/>
      </c>
      <c r="E292" s="37" t="str">
        <f ca="1">IF(C292="x","",IF(C292="n/a",".",IF(AND(C292&gt;=10%,C292&lt;=59%),"..",IF(AND(C292&gt;=60%,C292&lt;=99%),"…",IF(C292=100%,"….","")))))</f>
        <v/>
      </c>
      <c r="F292" s="37" t="str">
        <f ca="1">IF(C292="x","",IF(C292="n/a",".",IF(AND(C292&gt;=20%,C292&lt;=59%),"..",IF(AND(C292&gt;=60%,C292&lt;=99%),"…",IF(C292=100%,"….","")))))</f>
        <v/>
      </c>
      <c r="G292" s="37" t="str">
        <f ca="1">IF(C292="x","",IF(C292="n/a",".",IF(AND(C292&gt;=30%,C292&lt;=59%),"..",IF(AND(C292&gt;=60%,C292&lt;=99%),"…",IF(C292=100%,"….","")))))</f>
        <v/>
      </c>
      <c r="H292" s="37" t="str">
        <f ca="1">IF(C292="x","",IF(C292="n/a",".",IF(AND(C292&gt;=40%,C292&lt;=59%),"..",IF(AND(C292&gt;=60%,C292&lt;=99%),"…",IF(C292=100%,"….","")))))</f>
        <v/>
      </c>
      <c r="I292" s="37" t="str">
        <f ca="1">IF(C292="x","",IF(C292="n/a",".",IF(AND(C292&gt;=50%,C292&lt;=59%),"..",IF(AND(C292&gt;=60%,C292&lt;=99%),"…",IF(C292=100%,"….","")))))</f>
        <v/>
      </c>
      <c r="J292" s="37" t="str">
        <f ca="1">IF(C292="x","",IF(C292="n/a",".",IF(AND(C292&gt;=60%,C292&lt;=99%),"…",IF(C292=100%,"….",""))))</f>
        <v/>
      </c>
      <c r="K292" s="37" t="str">
        <f ca="1">IF(C292="x","",IF(C292="n/a",".",IF(AND(C292&gt;=70%,C292&lt;=99%),"…",IF(C292=100%,"….",""))))</f>
        <v/>
      </c>
      <c r="L292" s="37" t="str">
        <f ca="1">IF(C292="x","",IF(C292="n/a",".",IF(AND(C292&gt;=80%,C292&lt;=99%),"…",IF(C292=100%,"….",""))))</f>
        <v/>
      </c>
      <c r="M292" s="37" t="str">
        <f ca="1">IF(C292="x","",IF(C292="n/a",".",IF(AND(C292&gt;=90%,C292&lt;=99%),"…",IF(C292=100%,"….",""))))</f>
        <v/>
      </c>
      <c r="N292" s="38" t="str">
        <f ca="1">IF(C292="x","",IF(C292="n/a",".",IF(C292=100%,"….","")))</f>
        <v/>
      </c>
    </row>
    <row r="293" spans="2:14" x14ac:dyDescent="0.2">
      <c r="B293" s="220" t="s">
        <v>310</v>
      </c>
      <c r="C293" s="71"/>
      <c r="D293" s="71"/>
      <c r="E293" s="71"/>
      <c r="F293" s="71"/>
      <c r="G293" s="71"/>
      <c r="H293" s="71"/>
      <c r="I293" s="71"/>
      <c r="J293" s="71"/>
      <c r="K293" s="71"/>
      <c r="L293" s="71"/>
      <c r="M293" s="71"/>
      <c r="N293" s="72"/>
    </row>
    <row r="294" spans="2:14" x14ac:dyDescent="0.2">
      <c r="B294" s="17" t="s">
        <v>311</v>
      </c>
      <c r="C294" s="18"/>
      <c r="D294" s="18"/>
      <c r="E294" s="18"/>
      <c r="F294" s="18"/>
      <c r="G294" s="18"/>
      <c r="H294" s="18"/>
      <c r="I294" s="18"/>
      <c r="J294" s="18"/>
      <c r="K294" s="18"/>
      <c r="L294" s="18"/>
      <c r="M294" s="18"/>
      <c r="N294" s="19"/>
    </row>
    <row r="295" spans="2:14" x14ac:dyDescent="0.2">
      <c r="B295" s="335">
        <v>6.09</v>
      </c>
      <c r="C295" s="16" t="str">
        <f ca="1">IF('Reference sheet'!G231="","x",'Reference sheet'!G231)</f>
        <v>x</v>
      </c>
      <c r="D295" s="31" t="str">
        <f ca="1">IF(C295="x","",IF(C295="n/a",".",IF(AND(C295&gt;=0%,C295&lt;=59%),"..",IF(AND(C295&gt;=60%,C295&lt;=99%),"…",IF(C295=100%,"….","")))))</f>
        <v/>
      </c>
      <c r="E295" s="31" t="str">
        <f ca="1">IF(C295="x","",IF(C295="n/a",".",IF(AND(C295&gt;=10%,C295&lt;=59%),"..",IF(AND(C295&gt;=60%,C295&lt;=99%),"…",IF(C295=100%,"….","")))))</f>
        <v/>
      </c>
      <c r="F295" s="31" t="str">
        <f ca="1">IF(C295="x","",IF(C295="n/a",".",IF(AND(C295&gt;=20%,C295&lt;=59%),"..",IF(AND(C295&gt;=60%,C295&lt;=99%),"…",IF(C295=100%,"….","")))))</f>
        <v/>
      </c>
      <c r="G295" s="31" t="str">
        <f ca="1">IF(C295="x","",IF(C295="n/a",".",IF(AND(C295&gt;=30%,C295&lt;=59%),"..",IF(AND(C295&gt;=60%,C295&lt;=99%),"…",IF(C295=100%,"….","")))))</f>
        <v/>
      </c>
      <c r="H295" s="31" t="str">
        <f ca="1">IF(C295="x","",IF(C295="n/a",".",IF(AND(C295&gt;=40%,C295&lt;=59%),"..",IF(AND(C295&gt;=60%,C295&lt;=99%),"…",IF(C295=100%,"….","")))))</f>
        <v/>
      </c>
      <c r="I295" s="31" t="str">
        <f ca="1">IF(C295="x","",IF(C295="n/a",".",IF(AND(C295&gt;=50%,C295&lt;=59%),"..",IF(AND(C295&gt;=60%,C295&lt;=99%),"…",IF(C295=100%,"….","")))))</f>
        <v/>
      </c>
      <c r="J295" s="31" t="str">
        <f ca="1">IF(C295="x","",IF(C295="n/a",".",IF(AND(C295&gt;=60%,C295&lt;=99%),"…",IF(C295=100%,"….",""))))</f>
        <v/>
      </c>
      <c r="K295" s="31" t="str">
        <f ca="1">IF(C295="x","",IF(C295="n/a",".",IF(AND(C295&gt;=70%,C295&lt;=99%),"…",IF(C295=100%,"….",""))))</f>
        <v/>
      </c>
      <c r="L295" s="31" t="str">
        <f ca="1">IF(C295="x","",IF(C295="n/a",".",IF(AND(C295&gt;=80%,C295&lt;=99%),"…",IF(C295=100%,"….",""))))</f>
        <v/>
      </c>
      <c r="M295" s="31" t="str">
        <f ca="1">IF(C295="x","",IF(C295="n/a",".",IF(AND(C295&gt;=90%,C295&lt;=99%),"…",IF(C295=100%,"….",""))))</f>
        <v/>
      </c>
      <c r="N295" s="32" t="str">
        <f ca="1">IF(C295="x","",IF(C295="n/a",".",IF(C295=100%,"….","")))</f>
        <v/>
      </c>
    </row>
    <row r="296" spans="2:14" x14ac:dyDescent="0.2">
      <c r="B296" s="336">
        <v>6.1</v>
      </c>
      <c r="C296" s="16" t="str">
        <f ca="1">IF('Reference sheet'!G232="","x",'Reference sheet'!G232)</f>
        <v>x</v>
      </c>
      <c r="D296" s="37" t="str">
        <f ca="1">IF(C296="x","",IF(C296="n/a",".",IF(AND(C296&gt;=0%,C296&lt;=59%),"..",IF(AND(C296&gt;=60%,C296&lt;=99%),"…",IF(C296=100%,"….","")))))</f>
        <v/>
      </c>
      <c r="E296" s="37" t="str">
        <f ca="1">IF(C296="x","",IF(C296="n/a",".",IF(AND(C296&gt;=10%,C296&lt;=59%),"..",IF(AND(C296&gt;=60%,C296&lt;=99%),"…",IF(C296=100%,"….","")))))</f>
        <v/>
      </c>
      <c r="F296" s="37" t="str">
        <f ca="1">IF(C296="x","",IF(C296="n/a",".",IF(AND(C296&gt;=20%,C296&lt;=59%),"..",IF(AND(C296&gt;=60%,C296&lt;=99%),"…",IF(C296=100%,"….","")))))</f>
        <v/>
      </c>
      <c r="G296" s="37" t="str">
        <f ca="1">IF(C296="x","",IF(C296="n/a",".",IF(AND(C296&gt;=30%,C296&lt;=59%),"..",IF(AND(C296&gt;=60%,C296&lt;=99%),"…",IF(C296=100%,"….","")))))</f>
        <v/>
      </c>
      <c r="H296" s="37" t="str">
        <f ca="1">IF(C296="x","",IF(C296="n/a",".",IF(AND(C296&gt;=40%,C296&lt;=59%),"..",IF(AND(C296&gt;=60%,C296&lt;=99%),"…",IF(C296=100%,"….","")))))</f>
        <v/>
      </c>
      <c r="I296" s="37" t="str">
        <f ca="1">IF(C296="x","",IF(C296="n/a",".",IF(AND(C296&gt;=50%,C296&lt;=59%),"..",IF(AND(C296&gt;=60%,C296&lt;=99%),"…",IF(C296=100%,"….","")))))</f>
        <v/>
      </c>
      <c r="J296" s="37" t="str">
        <f ca="1">IF(C296="x","",IF(C296="n/a",".",IF(AND(C296&gt;=60%,C296&lt;=99%),"…",IF(C296=100%,"….",""))))</f>
        <v/>
      </c>
      <c r="K296" s="37" t="str">
        <f ca="1">IF(C296="x","",IF(C296="n/a",".",IF(AND(C296&gt;=70%,C296&lt;=99%),"…",IF(C296=100%,"….",""))))</f>
        <v/>
      </c>
      <c r="L296" s="37" t="str">
        <f ca="1">IF(C296="x","",IF(C296="n/a",".",IF(AND(C296&gt;=80%,C296&lt;=99%),"…",IF(C296=100%,"….",""))))</f>
        <v/>
      </c>
      <c r="M296" s="37" t="str">
        <f ca="1">IF(C296="x","",IF(C296="n/a",".",IF(AND(C296&gt;=90%,C296&lt;=99%),"…",IF(C296=100%,"….",""))))</f>
        <v/>
      </c>
      <c r="N296" s="38" t="str">
        <f ca="1">IF(C296="x","",IF(C296="n/a",".",IF(C296=100%,"….","")))</f>
        <v/>
      </c>
    </row>
    <row r="297" spans="2:14" x14ac:dyDescent="0.2">
      <c r="B297" s="220" t="s">
        <v>316</v>
      </c>
      <c r="C297" s="71"/>
      <c r="D297" s="71"/>
      <c r="E297" s="71"/>
      <c r="F297" s="71"/>
      <c r="G297" s="71"/>
      <c r="H297" s="71"/>
      <c r="I297" s="71"/>
      <c r="J297" s="71"/>
      <c r="K297" s="71"/>
      <c r="L297" s="71"/>
      <c r="M297" s="71"/>
      <c r="N297" s="72"/>
    </row>
    <row r="298" spans="2:14" x14ac:dyDescent="0.2">
      <c r="B298" s="17" t="s">
        <v>316</v>
      </c>
      <c r="C298" s="18"/>
      <c r="D298" s="18"/>
      <c r="E298" s="18"/>
      <c r="F298" s="18"/>
      <c r="G298" s="18"/>
      <c r="H298" s="18"/>
      <c r="I298" s="18"/>
      <c r="J298" s="18"/>
      <c r="K298" s="18"/>
      <c r="L298" s="18"/>
      <c r="M298" s="18"/>
      <c r="N298" s="19"/>
    </row>
    <row r="299" spans="2:14" x14ac:dyDescent="0.2">
      <c r="B299" s="337">
        <v>6.11</v>
      </c>
      <c r="C299" s="20" t="str">
        <f ca="1">IF('Reference sheet'!G235="","x",'Reference sheet'!G235)</f>
        <v>x</v>
      </c>
      <c r="D299" s="21" t="str">
        <f ca="1">IF(C299="x","",IF(C299="n/a",".",IF(AND(C299&gt;=0%,C299&lt;=59%),"..",IF(AND(C299&gt;=60%,C299&lt;=99%),"…",IF(C299=100%,"….","")))))</f>
        <v/>
      </c>
      <c r="E299" s="21" t="str">
        <f ca="1">IF(C299="x","",IF(C299="n/a",".",IF(AND(C299&gt;=10%,C299&lt;=59%),"..",IF(AND(C299&gt;=60%,C299&lt;=99%),"…",IF(C299=100%,"….","")))))</f>
        <v/>
      </c>
      <c r="F299" s="21" t="str">
        <f ca="1">IF(C299="x","",IF(C299="n/a",".",IF(AND(C299&gt;=20%,C299&lt;=59%),"..",IF(AND(C299&gt;=60%,C299&lt;=99%),"…",IF(C299=100%,"….","")))))</f>
        <v/>
      </c>
      <c r="G299" s="21" t="str">
        <f ca="1">IF(C299="x","",IF(C299="n/a",".",IF(AND(C299&gt;=30%,C299&lt;=59%),"..",IF(AND(C299&gt;=60%,C299&lt;=99%),"…",IF(C299=100%,"….","")))))</f>
        <v/>
      </c>
      <c r="H299" s="21" t="str">
        <f ca="1">IF(C299="x","",IF(C299="n/a",".",IF(AND(C299&gt;=40%,C299&lt;=59%),"..",IF(AND(C299&gt;=60%,C299&lt;=99%),"…",IF(C299=100%,"….","")))))</f>
        <v/>
      </c>
      <c r="I299" s="21" t="str">
        <f ca="1">IF(C299="x","",IF(C299="n/a",".",IF(AND(C299&gt;=50%,C299&lt;=59%),"..",IF(AND(C299&gt;=60%,C299&lt;=99%),"…",IF(C299=100%,"….","")))))</f>
        <v/>
      </c>
      <c r="J299" s="21" t="str">
        <f ca="1">IF(C299="x","",IF(C299="n/a",".",IF(AND(C299&gt;=60%,C299&lt;=99%),"…",IF(C299=100%,"….",""))))</f>
        <v/>
      </c>
      <c r="K299" s="21" t="str">
        <f ca="1">IF(C299="x","",IF(C299="n/a",".",IF(AND(C299&gt;=70%,C299&lt;=99%),"…",IF(C299=100%,"….",""))))</f>
        <v/>
      </c>
      <c r="L299" s="21" t="str">
        <f ca="1">IF(C299="x","",IF(C299="n/a",".",IF(AND(C299&gt;=80%,C299&lt;=99%),"…",IF(C299=100%,"….",""))))</f>
        <v/>
      </c>
      <c r="M299" s="21" t="str">
        <f ca="1">IF(C299="x","",IF(C299="n/a",".",IF(AND(C299&gt;=90%,C299&lt;=99%),"…",IF(C299=100%,"….",""))))</f>
        <v/>
      </c>
      <c r="N299" s="22" t="str">
        <f ca="1">IF(C299="x","",IF(C299="n/a",".",IF(C299=100%,"….","")))</f>
        <v/>
      </c>
    </row>
    <row r="300" spans="2:14" x14ac:dyDescent="0.2">
      <c r="B300" s="1"/>
      <c r="C300" s="1"/>
      <c r="D300" s="1"/>
      <c r="E300" s="1"/>
      <c r="F300" s="1"/>
      <c r="G300" s="1"/>
      <c r="H300" s="1"/>
      <c r="I300" s="1"/>
      <c r="J300" s="1"/>
      <c r="K300" s="1"/>
      <c r="L300" s="1"/>
      <c r="M300" s="1"/>
      <c r="N300" s="1"/>
    </row>
    <row r="301" spans="2:14" x14ac:dyDescent="0.2">
      <c r="B301" s="74" t="s">
        <v>289</v>
      </c>
      <c r="C301" s="73"/>
      <c r="D301" s="73"/>
      <c r="E301" s="73"/>
      <c r="F301" s="73"/>
      <c r="G301" s="73"/>
      <c r="H301" s="73"/>
      <c r="I301" s="73"/>
      <c r="J301" s="73"/>
      <c r="K301" s="73"/>
      <c r="L301" s="73"/>
      <c r="M301" s="73"/>
      <c r="N301" s="73"/>
    </row>
    <row r="302" spans="2:14" x14ac:dyDescent="0.2">
      <c r="B302" s="73" t="s">
        <v>401</v>
      </c>
      <c r="C302" s="73"/>
      <c r="D302" s="73"/>
      <c r="E302" s="73"/>
      <c r="F302" s="73"/>
      <c r="G302" s="410">
        <f ca="1">COUNTIF(C275:C299,1)</f>
        <v>0</v>
      </c>
      <c r="H302" s="411" t="str">
        <f ca="1">IFERROR(G302/G305,"")</f>
        <v/>
      </c>
      <c r="I302" s="73"/>
      <c r="J302" s="73"/>
      <c r="K302" s="73"/>
      <c r="L302" s="73"/>
      <c r="M302" s="73"/>
      <c r="N302" s="73"/>
    </row>
    <row r="303" spans="2:14" x14ac:dyDescent="0.2">
      <c r="B303" s="73" t="s">
        <v>402</v>
      </c>
      <c r="C303" s="73"/>
      <c r="D303" s="73"/>
      <c r="E303" s="73"/>
      <c r="F303" s="73"/>
      <c r="G303" s="410">
        <f ca="1">COUNTIFS(C275:C299,"&lt;&gt;",C275:C299,"&lt;&gt;n/a",C275:C299,"&lt;&gt;x",C275:C299,"&lt;&gt;1")</f>
        <v>0</v>
      </c>
      <c r="H303" s="411" t="str">
        <f ca="1">IFERROR(G303/G305,"")</f>
        <v/>
      </c>
      <c r="I303" s="73"/>
      <c r="J303" s="73"/>
      <c r="K303" s="73"/>
      <c r="L303" s="73"/>
      <c r="M303" s="73"/>
      <c r="N303" s="73"/>
    </row>
    <row r="304" spans="2:14" hidden="1" x14ac:dyDescent="0.2">
      <c r="B304" s="73" t="s">
        <v>403</v>
      </c>
      <c r="C304" s="73"/>
      <c r="D304" s="73"/>
      <c r="E304" s="73"/>
      <c r="F304" s="73"/>
      <c r="G304" s="75">
        <f ca="1">COUNTIF(C275:C299,"n/a")</f>
        <v>0</v>
      </c>
      <c r="H304" s="224" t="str">
        <f ca="1">IFERROR(G304/G305,"")</f>
        <v/>
      </c>
      <c r="I304" s="73"/>
      <c r="J304" s="73"/>
      <c r="K304" s="73"/>
      <c r="L304" s="73"/>
      <c r="M304" s="73"/>
      <c r="N304" s="73"/>
    </row>
    <row r="305" spans="2:14" x14ac:dyDescent="0.2">
      <c r="B305" s="73" t="s">
        <v>404</v>
      </c>
      <c r="C305" s="73"/>
      <c r="D305" s="73"/>
      <c r="E305" s="73"/>
      <c r="F305" s="73"/>
      <c r="G305" s="410">
        <f ca="1">SUM(G302:G304)</f>
        <v>0</v>
      </c>
      <c r="H305" s="76" t="str">
        <f ca="1">IF(OR(G305=0,G305=11),"","NOTE: Total should be equal to 11, please review actions")</f>
        <v/>
      </c>
      <c r="I305" s="73"/>
      <c r="J305" s="73"/>
      <c r="K305" s="73"/>
      <c r="L305" s="73"/>
      <c r="M305" s="73"/>
      <c r="N305" s="73"/>
    </row>
    <row r="306" spans="2:14" x14ac:dyDescent="0.2">
      <c r="B306" s="1"/>
      <c r="C306" s="1"/>
      <c r="D306" s="1"/>
      <c r="E306" s="1"/>
      <c r="F306" s="1"/>
      <c r="G306" s="1"/>
      <c r="H306" s="1"/>
      <c r="I306" s="1"/>
      <c r="J306" s="1"/>
      <c r="K306" s="1"/>
      <c r="L306" s="1"/>
      <c r="M306" s="1"/>
      <c r="N306" s="1"/>
    </row>
    <row r="307" spans="2:14" x14ac:dyDescent="0.2">
      <c r="B307" s="10" t="s">
        <v>386</v>
      </c>
      <c r="C307" s="1"/>
      <c r="D307" s="1"/>
      <c r="E307" s="1"/>
      <c r="F307" s="1" t="str">
        <f>F1</f>
        <v>Enter the name of your health service organisation here.</v>
      </c>
      <c r="G307" s="1"/>
      <c r="H307" s="1"/>
      <c r="I307" s="1"/>
      <c r="J307" s="1"/>
      <c r="K307" s="1"/>
      <c r="L307" s="1"/>
      <c r="M307" s="1"/>
      <c r="N307" s="1"/>
    </row>
    <row r="308" spans="2:14" x14ac:dyDescent="0.2">
      <c r="B308" s="403" t="s">
        <v>1372</v>
      </c>
      <c r="C308" s="1"/>
      <c r="D308" s="1"/>
      <c r="E308" s="1"/>
      <c r="F308" s="1"/>
      <c r="G308" s="1"/>
      <c r="H308" s="1"/>
      <c r="I308" s="1"/>
      <c r="J308" s="1"/>
      <c r="K308" s="1"/>
      <c r="L308" s="1"/>
      <c r="M308" s="1"/>
      <c r="N308" s="1"/>
    </row>
    <row r="309" spans="2:14" x14ac:dyDescent="0.2">
      <c r="B309" s="1"/>
      <c r="C309" s="1"/>
      <c r="D309" s="1"/>
      <c r="E309" s="1"/>
      <c r="F309" s="1"/>
      <c r="G309" s="1"/>
      <c r="H309" s="1"/>
      <c r="I309" s="1"/>
      <c r="J309" s="1"/>
      <c r="K309" s="1"/>
      <c r="L309" s="1"/>
      <c r="M309" s="1"/>
      <c r="N309" s="1"/>
    </row>
    <row r="310" spans="2:14" x14ac:dyDescent="0.2">
      <c r="B310" s="499" t="s">
        <v>387</v>
      </c>
      <c r="C310" s="501" t="s">
        <v>388</v>
      </c>
      <c r="D310" s="503" t="s">
        <v>381</v>
      </c>
      <c r="E310" s="504"/>
      <c r="F310" s="504"/>
      <c r="G310" s="504"/>
      <c r="H310" s="504"/>
      <c r="I310" s="504"/>
      <c r="J310" s="504"/>
      <c r="K310" s="504"/>
      <c r="L310" s="504"/>
      <c r="M310" s="505"/>
      <c r="N310" s="58" t="s">
        <v>380</v>
      </c>
    </row>
    <row r="311" spans="2:14" x14ac:dyDescent="0.2">
      <c r="B311" s="500"/>
      <c r="C311" s="502"/>
      <c r="D311" s="59">
        <v>0</v>
      </c>
      <c r="E311" s="59">
        <v>0.1</v>
      </c>
      <c r="F311" s="59">
        <v>0.2</v>
      </c>
      <c r="G311" s="59">
        <v>0.3</v>
      </c>
      <c r="H311" s="59">
        <v>0.4</v>
      </c>
      <c r="I311" s="59">
        <v>0.5</v>
      </c>
      <c r="J311" s="59">
        <v>0.6</v>
      </c>
      <c r="K311" s="59">
        <v>0.7</v>
      </c>
      <c r="L311" s="59">
        <v>0.8</v>
      </c>
      <c r="M311" s="59">
        <v>0.9</v>
      </c>
      <c r="N311" s="60">
        <v>1</v>
      </c>
    </row>
    <row r="312" spans="2:14" x14ac:dyDescent="0.2">
      <c r="B312" s="61" t="s">
        <v>319</v>
      </c>
      <c r="C312" s="62"/>
      <c r="D312" s="62"/>
      <c r="E312" s="62"/>
      <c r="F312" s="62"/>
      <c r="G312" s="62"/>
      <c r="H312" s="62"/>
      <c r="I312" s="62"/>
      <c r="J312" s="62"/>
      <c r="K312" s="62"/>
      <c r="L312" s="62"/>
      <c r="M312" s="62"/>
      <c r="N312" s="63"/>
    </row>
    <row r="313" spans="2:14" x14ac:dyDescent="0.2">
      <c r="B313" s="221" t="s">
        <v>320</v>
      </c>
      <c r="C313" s="64"/>
      <c r="D313" s="64"/>
      <c r="E313" s="64"/>
      <c r="F313" s="64"/>
      <c r="G313" s="64"/>
      <c r="H313" s="64"/>
      <c r="I313" s="64"/>
      <c r="J313" s="64"/>
      <c r="K313" s="64"/>
      <c r="L313" s="64"/>
      <c r="M313" s="64"/>
      <c r="N313" s="65"/>
    </row>
    <row r="314" spans="2:14" x14ac:dyDescent="0.2">
      <c r="B314" s="17" t="s">
        <v>134</v>
      </c>
      <c r="C314" s="18"/>
      <c r="D314" s="18"/>
      <c r="E314" s="18"/>
      <c r="F314" s="18"/>
      <c r="G314" s="18"/>
      <c r="H314" s="18"/>
      <c r="I314" s="18"/>
      <c r="J314" s="18"/>
      <c r="K314" s="18"/>
      <c r="L314" s="18"/>
      <c r="M314" s="18"/>
      <c r="N314" s="19"/>
    </row>
    <row r="315" spans="2:14" x14ac:dyDescent="0.2">
      <c r="B315" s="335">
        <v>7.01</v>
      </c>
      <c r="C315" s="16" t="str">
        <f ca="1">IF('Reference sheet'!G239="","x",'Reference sheet'!G239)</f>
        <v>x</v>
      </c>
      <c r="D315" s="18" t="str">
        <f ca="1">IF(C315="x","",IF(C315="n/a",".",IF(AND(C315&gt;=0%,C315&lt;=59%),"..",IF(AND(C315&gt;=60%,C315&lt;=99%),"…",IF(C315=100%,"….","")))))</f>
        <v/>
      </c>
      <c r="E315" s="18" t="str">
        <f ca="1">IF(C315="x","",IF(C315="n/a",".",IF(AND(C315&gt;=10%,C315&lt;=59%),"..",IF(AND(C315&gt;=60%,C315&lt;=99%),"…",IF(C315=100%,"….","")))))</f>
        <v/>
      </c>
      <c r="F315" s="18" t="str">
        <f ca="1">IF(C315="x","",IF(C315="n/a",".",IF(AND(C315&gt;=20%,C315&lt;=59%),"..",IF(AND(C315&gt;=60%,C315&lt;=99%),"…",IF(C315=100%,"….","")))))</f>
        <v/>
      </c>
      <c r="G315" s="18" t="str">
        <f ca="1">IF(C315="x","",IF(C315="n/a",".",IF(AND(C315&gt;=30%,C315&lt;=59%),"..",IF(AND(C315&gt;=60%,C315&lt;=99%),"…",IF(C315=100%,"….","")))))</f>
        <v/>
      </c>
      <c r="H315" s="18" t="str">
        <f ca="1">IF(C315="x","",IF(C315="n/a",".",IF(AND(C315&gt;=40%,C315&lt;=59%),"..",IF(AND(C315&gt;=60%,C315&lt;=99%),"…",IF(C315=100%,"….","")))))</f>
        <v/>
      </c>
      <c r="I315" s="18" t="str">
        <f ca="1">IF(C315="x","",IF(C315="n/a",".",IF(AND(C315&gt;=50%,C315&lt;=59%),"..",IF(AND(C315&gt;=60%,C315&lt;=99%),"…",IF(C315=100%,"….","")))))</f>
        <v/>
      </c>
      <c r="J315" s="18" t="str">
        <f ca="1">IF(C315="x","",IF(C315="n/a",".",IF(AND(C315&gt;=60%,C315&lt;=99%),"…",IF(C315=100%,"….",""))))</f>
        <v/>
      </c>
      <c r="K315" s="18" t="str">
        <f ca="1">IF(C315="x","",IF(C315="n/a",".",IF(AND(C315&gt;=70%,C315&lt;=99%),"…",IF(C315=100%,"….",""))))</f>
        <v/>
      </c>
      <c r="L315" s="18" t="str">
        <f ca="1">IF(C315="x","",IF(C315="n/a",".",IF(AND(C315&gt;=80%,C315&lt;=99%),"…",IF(C315=100%,"….",""))))</f>
        <v/>
      </c>
      <c r="M315" s="18" t="str">
        <f ca="1">IF(C315="x","",IF(C315="n/a",".",IF(AND(C315&gt;=90%,C315&lt;=99%),"…",IF(C315=100%,"….",""))))</f>
        <v/>
      </c>
      <c r="N315" s="19" t="str">
        <f ca="1">IF(C315="x","",IF(C315="n/a",".",IF(C315=100%,"….","")))</f>
        <v/>
      </c>
    </row>
    <row r="316" spans="2:14" x14ac:dyDescent="0.2">
      <c r="B316" s="17" t="s">
        <v>100</v>
      </c>
      <c r="C316" s="18"/>
      <c r="D316" s="18"/>
      <c r="E316" s="18"/>
      <c r="F316" s="18"/>
      <c r="G316" s="18"/>
      <c r="H316" s="18"/>
      <c r="I316" s="18"/>
      <c r="J316" s="18"/>
      <c r="K316" s="18"/>
      <c r="L316" s="18"/>
      <c r="M316" s="18"/>
      <c r="N316" s="19"/>
    </row>
    <row r="317" spans="2:14" x14ac:dyDescent="0.2">
      <c r="B317" s="335">
        <v>7.02</v>
      </c>
      <c r="C317" s="16" t="str">
        <f ca="1">IF('Reference sheet'!G241="","x",'Reference sheet'!G241)</f>
        <v>x</v>
      </c>
      <c r="D317" s="18" t="str">
        <f ca="1">IF(C317="x","",IF(C317="n/a",".",IF(AND(C317&gt;=0%,C317&lt;=59%),"..",IF(AND(C317&gt;=60%,C317&lt;=99%),"…",IF(C317=100%,"….","")))))</f>
        <v/>
      </c>
      <c r="E317" s="18" t="str">
        <f ca="1">IF(C317="x","",IF(C317="n/a",".",IF(AND(C317&gt;=10%,C317&lt;=59%),"..",IF(AND(C317&gt;=60%,C317&lt;=99%),"…",IF(C317=100%,"….","")))))</f>
        <v/>
      </c>
      <c r="F317" s="18" t="str">
        <f ca="1">IF(C317="x","",IF(C317="n/a",".",IF(AND(C317&gt;=20%,C317&lt;=59%),"..",IF(AND(C317&gt;=60%,C317&lt;=99%),"…",IF(C317=100%,"….","")))))</f>
        <v/>
      </c>
      <c r="G317" s="18" t="str">
        <f ca="1">IF(C317="x","",IF(C317="n/a",".",IF(AND(C317&gt;=30%,C317&lt;=59%),"..",IF(AND(C317&gt;=60%,C317&lt;=99%),"…",IF(C317=100%,"….","")))))</f>
        <v/>
      </c>
      <c r="H317" s="18" t="str">
        <f ca="1">IF(C317="x","",IF(C317="n/a",".",IF(AND(C317&gt;=40%,C317&lt;=59%),"..",IF(AND(C317&gt;=60%,C317&lt;=99%),"…",IF(C317=100%,"….","")))))</f>
        <v/>
      </c>
      <c r="I317" s="18" t="str">
        <f ca="1">IF(C317="x","",IF(C317="n/a",".",IF(AND(C317&gt;=50%,C317&lt;=59%),"..",IF(AND(C317&gt;=60%,C317&lt;=99%),"…",IF(C317=100%,"….","")))))</f>
        <v/>
      </c>
      <c r="J317" s="18" t="str">
        <f ca="1">IF(C317="x","",IF(C317="n/a",".",IF(AND(C317&gt;=60%,C317&lt;=99%),"…",IF(C317=100%,"….",""))))</f>
        <v/>
      </c>
      <c r="K317" s="18" t="str">
        <f ca="1">IF(C317="x","",IF(C317="n/a",".",IF(AND(C317&gt;=70%,C317&lt;=99%),"…",IF(C317=100%,"….",""))))</f>
        <v/>
      </c>
      <c r="L317" s="18" t="str">
        <f ca="1">IF(C317="x","",IF(C317="n/a",".",IF(AND(C317&gt;=80%,C317&lt;=99%),"…",IF(C317=100%,"….",""))))</f>
        <v/>
      </c>
      <c r="M317" s="18" t="str">
        <f ca="1">IF(C317="x","",IF(C317="n/a",".",IF(AND(C317&gt;=90%,C317&lt;=99%),"…",IF(C317=100%,"….",""))))</f>
        <v/>
      </c>
      <c r="N317" s="19" t="str">
        <f ca="1">IF(C317="x","",IF(C317="n/a",".",IF(C317=100%,"….","")))</f>
        <v/>
      </c>
    </row>
    <row r="318" spans="2:14" x14ac:dyDescent="0.2">
      <c r="B318" s="17" t="s">
        <v>136</v>
      </c>
      <c r="C318" s="18"/>
      <c r="D318" s="18"/>
      <c r="E318" s="18"/>
      <c r="F318" s="18"/>
      <c r="G318" s="18"/>
      <c r="H318" s="18"/>
      <c r="I318" s="18"/>
      <c r="J318" s="18"/>
      <c r="K318" s="18"/>
      <c r="L318" s="18"/>
      <c r="M318" s="18"/>
      <c r="N318" s="19"/>
    </row>
    <row r="319" spans="2:14" x14ac:dyDescent="0.2">
      <c r="B319" s="335">
        <v>7.03</v>
      </c>
      <c r="C319" s="16" t="str">
        <f ca="1">IF('Reference sheet'!G243="","x",'Reference sheet'!G243)</f>
        <v>x</v>
      </c>
      <c r="D319" s="18" t="str">
        <f ca="1">IF(C319="x","",IF(C319="n/a",".",IF(AND(C319&gt;=0%,C319&lt;=59%),"..",IF(AND(C319&gt;=60%,C319&lt;=99%),"…",IF(C319=100%,"….","")))))</f>
        <v/>
      </c>
      <c r="E319" s="18" t="str">
        <f ca="1">IF(C319="x","",IF(C319="n/a",".",IF(AND(C319&gt;=10%,C319&lt;=59%),"..",IF(AND(C319&gt;=60%,C319&lt;=99%),"…",IF(C319=100%,"….","")))))</f>
        <v/>
      </c>
      <c r="F319" s="18" t="str">
        <f ca="1">IF(C319="x","",IF(C319="n/a",".",IF(AND(C319&gt;=20%,C319&lt;=59%),"..",IF(AND(C319&gt;=60%,C319&lt;=99%),"…",IF(C319=100%,"….","")))))</f>
        <v/>
      </c>
      <c r="G319" s="18" t="str">
        <f ca="1">IF(C319="x","",IF(C319="n/a",".",IF(AND(C319&gt;=30%,C319&lt;=59%),"..",IF(AND(C319&gt;=60%,C319&lt;=99%),"…",IF(C319=100%,"….","")))))</f>
        <v/>
      </c>
      <c r="H319" s="18" t="str">
        <f ca="1">IF(C319="x","",IF(C319="n/a",".",IF(AND(C319&gt;=40%,C319&lt;=59%),"..",IF(AND(C319&gt;=60%,C319&lt;=99%),"…",IF(C319=100%,"….","")))))</f>
        <v/>
      </c>
      <c r="I319" s="18" t="str">
        <f ca="1">IF(C319="x","",IF(C319="n/a",".",IF(AND(C319&gt;=50%,C319&lt;=59%),"..",IF(AND(C319&gt;=60%,C319&lt;=99%),"…",IF(C319=100%,"….","")))))</f>
        <v/>
      </c>
      <c r="J319" s="18" t="str">
        <f ca="1">IF(C319="x","",IF(C319="n/a",".",IF(AND(C319&gt;=60%,C319&lt;=99%),"…",IF(C319=100%,"….",""))))</f>
        <v/>
      </c>
      <c r="K319" s="18" t="str">
        <f ca="1">IF(C319="x","",IF(C319="n/a",".",IF(AND(C319&gt;=70%,C319&lt;=99%),"…",IF(C319=100%,"….",""))))</f>
        <v/>
      </c>
      <c r="L319" s="18" t="str">
        <f ca="1">IF(C319="x","",IF(C319="n/a",".",IF(AND(C319&gt;=80%,C319&lt;=99%),"…",IF(C319=100%,"….",""))))</f>
        <v/>
      </c>
      <c r="M319" s="18" t="str">
        <f ca="1">IF(C319="x","",IF(C319="n/a",".",IF(AND(C319&gt;=90%,C319&lt;=99%),"…",IF(C319=100%,"….",""))))</f>
        <v/>
      </c>
      <c r="N319" s="19" t="str">
        <f ca="1">IF(C319="x","",IF(C319="n/a",".",IF(C319=100%,"….","")))</f>
        <v/>
      </c>
    </row>
    <row r="320" spans="2:14" x14ac:dyDescent="0.2">
      <c r="B320" s="221" t="s">
        <v>327</v>
      </c>
      <c r="C320" s="64"/>
      <c r="D320" s="64"/>
      <c r="E320" s="64"/>
      <c r="F320" s="64"/>
      <c r="G320" s="64"/>
      <c r="H320" s="64"/>
      <c r="I320" s="64"/>
      <c r="J320" s="64"/>
      <c r="K320" s="64"/>
      <c r="L320" s="64"/>
      <c r="M320" s="64"/>
      <c r="N320" s="65"/>
    </row>
    <row r="321" spans="2:14" x14ac:dyDescent="0.2">
      <c r="B321" s="17" t="s">
        <v>328</v>
      </c>
      <c r="C321" s="18"/>
      <c r="D321" s="18"/>
      <c r="E321" s="18"/>
      <c r="F321" s="18"/>
      <c r="G321" s="18"/>
      <c r="H321" s="18"/>
      <c r="I321" s="18"/>
      <c r="J321" s="18"/>
      <c r="K321" s="18"/>
      <c r="L321" s="18"/>
      <c r="M321" s="18"/>
      <c r="N321" s="19"/>
    </row>
    <row r="322" spans="2:14" x14ac:dyDescent="0.2">
      <c r="B322" s="335">
        <v>7.04</v>
      </c>
      <c r="C322" s="16" t="str">
        <f ca="1">IF('Reference sheet'!G246="","x",'Reference sheet'!G246)</f>
        <v>x</v>
      </c>
      <c r="D322" s="18" t="str">
        <f ca="1">IF(C322="x","",IF(C322="n/a",".",IF(AND(C322&gt;=0%,C322&lt;=59%),"..",IF(AND(C322&gt;=60%,C322&lt;=99%),"…",IF(C322=100%,"….","")))))</f>
        <v/>
      </c>
      <c r="E322" s="18" t="str">
        <f ca="1">IF(C322="x","",IF(C322="n/a",".",IF(AND(C322&gt;=10%,C322&lt;=59%),"..",IF(AND(C322&gt;=60%,C322&lt;=99%),"…",IF(C322=100%,"….","")))))</f>
        <v/>
      </c>
      <c r="F322" s="18" t="str">
        <f ca="1">IF(C322="x","",IF(C322="n/a",".",IF(AND(C322&gt;=20%,C322&lt;=59%),"..",IF(AND(C322&gt;=60%,C322&lt;=99%),"…",IF(C322=100%,"….","")))))</f>
        <v/>
      </c>
      <c r="G322" s="18" t="str">
        <f ca="1">IF(C322="x","",IF(C322="n/a",".",IF(AND(C322&gt;=30%,C322&lt;=59%),"..",IF(AND(C322&gt;=60%,C322&lt;=99%),"…",IF(C322=100%,"….","")))))</f>
        <v/>
      </c>
      <c r="H322" s="18" t="str">
        <f ca="1">IF(C322="x","",IF(C322="n/a",".",IF(AND(C322&gt;=40%,C322&lt;=59%),"..",IF(AND(C322&gt;=60%,C322&lt;=99%),"…",IF(C322=100%,"….","")))))</f>
        <v/>
      </c>
      <c r="I322" s="18" t="str">
        <f ca="1">IF(C322="x","",IF(C322="n/a",".",IF(AND(C322&gt;=50%,C322&lt;=59%),"..",IF(AND(C322&gt;=60%,C322&lt;=99%),"…",IF(C322=100%,"….","")))))</f>
        <v/>
      </c>
      <c r="J322" s="18" t="str">
        <f ca="1">IF(C322="x","",IF(C322="n/a",".",IF(AND(C322&gt;=60%,C322&lt;=99%),"…",IF(C322=100%,"….",""))))</f>
        <v/>
      </c>
      <c r="K322" s="18" t="str">
        <f ca="1">IF(C322="x","",IF(C322="n/a",".",IF(AND(C322&gt;=70%,C322&lt;=99%),"…",IF(C322=100%,"….",""))))</f>
        <v/>
      </c>
      <c r="L322" s="18" t="str">
        <f ca="1">IF(C322="x","",IF(C322="n/a",".",IF(AND(C322&gt;=80%,C322&lt;=99%),"…",IF(C322=100%,"….",""))))</f>
        <v/>
      </c>
      <c r="M322" s="18" t="str">
        <f ca="1">IF(C322="x","",IF(C322="n/a",".",IF(AND(C322&gt;=90%,C322&lt;=99%),"…",IF(C322=100%,"….",""))))</f>
        <v/>
      </c>
      <c r="N322" s="19" t="str">
        <f ca="1">IF(C322="x","",IF(C322="n/a",".",IF(C322=100%,"….","")))</f>
        <v/>
      </c>
    </row>
    <row r="323" spans="2:14" x14ac:dyDescent="0.2">
      <c r="B323" s="17" t="s">
        <v>331</v>
      </c>
      <c r="C323" s="18"/>
      <c r="D323" s="18"/>
      <c r="E323" s="18"/>
      <c r="F323" s="18"/>
      <c r="G323" s="18"/>
      <c r="H323" s="18"/>
      <c r="I323" s="18"/>
      <c r="J323" s="18"/>
      <c r="K323" s="18"/>
      <c r="L323" s="18"/>
      <c r="M323" s="18"/>
      <c r="N323" s="19"/>
    </row>
    <row r="324" spans="2:14" x14ac:dyDescent="0.2">
      <c r="B324" s="335">
        <v>7.05</v>
      </c>
      <c r="C324" s="16" t="str">
        <f ca="1">IF('Reference sheet'!G248="","x",'Reference sheet'!G248)</f>
        <v>x</v>
      </c>
      <c r="D324" s="18" t="str">
        <f ca="1">IF(C324="x","",IF(C324="n/a",".",IF(AND(C324&gt;=0%,C324&lt;=59%),"..",IF(AND(C324&gt;=60%,C324&lt;=99%),"…",IF(C324=100%,"….","")))))</f>
        <v/>
      </c>
      <c r="E324" s="18" t="str">
        <f ca="1">IF(C324="x","",IF(C324="n/a",".",IF(AND(C324&gt;=10%,C324&lt;=59%),"..",IF(AND(C324&gt;=60%,C324&lt;=99%),"…",IF(C324=100%,"….","")))))</f>
        <v/>
      </c>
      <c r="F324" s="18" t="str">
        <f ca="1">IF(C324="x","",IF(C324="n/a",".",IF(AND(C324&gt;=20%,C324&lt;=59%),"..",IF(AND(C324&gt;=60%,C324&lt;=99%),"…",IF(C324=100%,"….","")))))</f>
        <v/>
      </c>
      <c r="G324" s="18" t="str">
        <f ca="1">IF(C324="x","",IF(C324="n/a",".",IF(AND(C324&gt;=30%,C324&lt;=59%),"..",IF(AND(C324&gt;=60%,C324&lt;=99%),"…",IF(C324=100%,"….","")))))</f>
        <v/>
      </c>
      <c r="H324" s="18" t="str">
        <f ca="1">IF(C324="x","",IF(C324="n/a",".",IF(AND(C324&gt;=40%,C324&lt;=59%),"..",IF(AND(C324&gt;=60%,C324&lt;=99%),"…",IF(C324=100%,"….","")))))</f>
        <v/>
      </c>
      <c r="I324" s="18" t="str">
        <f ca="1">IF(C324="x","",IF(C324="n/a",".",IF(AND(C324&gt;=50%,C324&lt;=59%),"..",IF(AND(C324&gt;=60%,C324&lt;=99%),"…",IF(C324=100%,"….","")))))</f>
        <v/>
      </c>
      <c r="J324" s="18" t="str">
        <f ca="1">IF(C324="x","",IF(C324="n/a",".",IF(AND(C324&gt;=60%,C324&lt;=99%),"…",IF(C324=100%,"….",""))))</f>
        <v/>
      </c>
      <c r="K324" s="18" t="str">
        <f ca="1">IF(C324="x","",IF(C324="n/a",".",IF(AND(C324&gt;=70%,C324&lt;=99%),"…",IF(C324=100%,"….",""))))</f>
        <v/>
      </c>
      <c r="L324" s="18" t="str">
        <f ca="1">IF(C324="x","",IF(C324="n/a",".",IF(AND(C324&gt;=80%,C324&lt;=99%),"…",IF(C324=100%,"….",""))))</f>
        <v/>
      </c>
      <c r="M324" s="18" t="str">
        <f ca="1">IF(C324="x","",IF(C324="n/a",".",IF(AND(C324&gt;=90%,C324&lt;=99%),"…",IF(C324=100%,"….",""))))</f>
        <v/>
      </c>
      <c r="N324" s="19" t="str">
        <f ca="1">IF(C324="x","",IF(C324="n/a",".",IF(C324=100%,"….","")))</f>
        <v/>
      </c>
    </row>
    <row r="325" spans="2:14" x14ac:dyDescent="0.2">
      <c r="B325" s="17" t="s">
        <v>334</v>
      </c>
      <c r="C325" s="18"/>
      <c r="D325" s="18"/>
      <c r="E325" s="18"/>
      <c r="F325" s="18"/>
      <c r="G325" s="18"/>
      <c r="H325" s="18"/>
      <c r="I325" s="18"/>
      <c r="J325" s="18"/>
      <c r="K325" s="18"/>
      <c r="L325" s="18"/>
      <c r="M325" s="18"/>
      <c r="N325" s="19"/>
    </row>
    <row r="326" spans="2:14" x14ac:dyDescent="0.2">
      <c r="B326" s="335">
        <v>7.06</v>
      </c>
      <c r="C326" s="16" t="str">
        <f ca="1">IF('Reference sheet'!G250="","x",'Reference sheet'!G250)</f>
        <v>x</v>
      </c>
      <c r="D326" s="18" t="str">
        <f ca="1">IF(C326="x","",IF(C326="n/a",".",IF(AND(C326&gt;=0%,C326&lt;=59%),"..",IF(AND(C326&gt;=60%,C326&lt;=99%),"…",IF(C326=100%,"….","")))))</f>
        <v/>
      </c>
      <c r="E326" s="18" t="str">
        <f ca="1">IF(C326="x","",IF(C326="n/a",".",IF(AND(C326&gt;=10%,C326&lt;=59%),"..",IF(AND(C326&gt;=60%,C326&lt;=99%),"…",IF(C326=100%,"….","")))))</f>
        <v/>
      </c>
      <c r="F326" s="18" t="str">
        <f ca="1">IF(C326="x","",IF(C326="n/a",".",IF(AND(C326&gt;=20%,C326&lt;=59%),"..",IF(AND(C326&gt;=60%,C326&lt;=99%),"…",IF(C326=100%,"….","")))))</f>
        <v/>
      </c>
      <c r="G326" s="18" t="str">
        <f ca="1">IF(C326="x","",IF(C326="n/a",".",IF(AND(C326&gt;=30%,C326&lt;=59%),"..",IF(AND(C326&gt;=60%,C326&lt;=99%),"…",IF(C326=100%,"….","")))))</f>
        <v/>
      </c>
      <c r="H326" s="18" t="str">
        <f ca="1">IF(C326="x","",IF(C326="n/a",".",IF(AND(C326&gt;=40%,C326&lt;=59%),"..",IF(AND(C326&gt;=60%,C326&lt;=99%),"…",IF(C326=100%,"….","")))))</f>
        <v/>
      </c>
      <c r="I326" s="18" t="str">
        <f ca="1">IF(C326="x","",IF(C326="n/a",".",IF(AND(C326&gt;=50%,C326&lt;=59%),"..",IF(AND(C326&gt;=60%,C326&lt;=99%),"…",IF(C326=100%,"….","")))))</f>
        <v/>
      </c>
      <c r="J326" s="18" t="str">
        <f ca="1">IF(C326="x","",IF(C326="n/a",".",IF(AND(C326&gt;=60%,C326&lt;=99%),"…",IF(C326=100%,"….",""))))</f>
        <v/>
      </c>
      <c r="K326" s="18" t="str">
        <f ca="1">IF(C326="x","",IF(C326="n/a",".",IF(AND(C326&gt;=70%,C326&lt;=99%),"…",IF(C326=100%,"….",""))))</f>
        <v/>
      </c>
      <c r="L326" s="18" t="str">
        <f ca="1">IF(C326="x","",IF(C326="n/a",".",IF(AND(C326&gt;=80%,C326&lt;=99%),"…",IF(C326=100%,"….",""))))</f>
        <v/>
      </c>
      <c r="M326" s="18" t="str">
        <f ca="1">IF(C326="x","",IF(C326="n/a",".",IF(AND(C326&gt;=90%,C326&lt;=99%),"…",IF(C326=100%,"….",""))))</f>
        <v/>
      </c>
      <c r="N326" s="19" t="str">
        <f ca="1">IF(C326="x","",IF(C326="n/a",".",IF(C326=100%,"….","")))</f>
        <v/>
      </c>
    </row>
    <row r="327" spans="2:14" x14ac:dyDescent="0.2">
      <c r="B327" s="17" t="s">
        <v>337</v>
      </c>
      <c r="C327" s="18"/>
      <c r="D327" s="18"/>
      <c r="E327" s="18"/>
      <c r="F327" s="18"/>
      <c r="G327" s="18"/>
      <c r="H327" s="18"/>
      <c r="I327" s="18"/>
      <c r="J327" s="18"/>
      <c r="K327" s="18"/>
      <c r="L327" s="18"/>
      <c r="M327" s="18"/>
      <c r="N327" s="19"/>
    </row>
    <row r="328" spans="2:14" x14ac:dyDescent="0.2">
      <c r="B328" s="335">
        <v>7.07</v>
      </c>
      <c r="C328" s="16" t="str">
        <f ca="1">IF('Reference sheet'!G252="","x",'Reference sheet'!G252)</f>
        <v>x</v>
      </c>
      <c r="D328" s="31" t="str">
        <f ca="1">IF(C328="x","",IF(C328="n/a",".",IF(AND(C328&gt;=0%,C328&lt;=59%),"..",IF(AND(C328&gt;=60%,C328&lt;=99%),"…",IF(C328=100%,"….","")))))</f>
        <v/>
      </c>
      <c r="E328" s="31" t="str">
        <f ca="1">IF(C328="x","",IF(C328="n/a",".",IF(AND(C328&gt;=10%,C328&lt;=59%),"..",IF(AND(C328&gt;=60%,C328&lt;=99%),"…",IF(C328=100%,"….","")))))</f>
        <v/>
      </c>
      <c r="F328" s="31" t="str">
        <f ca="1">IF(C328="x","",IF(C328="n/a",".",IF(AND(C328&gt;=20%,C328&lt;=59%),"..",IF(AND(C328&gt;=60%,C328&lt;=99%),"…",IF(C328=100%,"….","")))))</f>
        <v/>
      </c>
      <c r="G328" s="31" t="str">
        <f ca="1">IF(C328="x","",IF(C328="n/a",".",IF(AND(C328&gt;=30%,C328&lt;=59%),"..",IF(AND(C328&gt;=60%,C328&lt;=99%),"…",IF(C328=100%,"….","")))))</f>
        <v/>
      </c>
      <c r="H328" s="31" t="str">
        <f ca="1">IF(C328="x","",IF(C328="n/a",".",IF(AND(C328&gt;=40%,C328&lt;=59%),"..",IF(AND(C328&gt;=60%,C328&lt;=99%),"…",IF(C328=100%,"….","")))))</f>
        <v/>
      </c>
      <c r="I328" s="31" t="str">
        <f ca="1">IF(C328="x","",IF(C328="n/a",".",IF(AND(C328&gt;=50%,C328&lt;=59%),"..",IF(AND(C328&gt;=60%,C328&lt;=99%),"…",IF(C328=100%,"….","")))))</f>
        <v/>
      </c>
      <c r="J328" s="31" t="str">
        <f ca="1">IF(C328="x","",IF(C328="n/a",".",IF(AND(C328&gt;=60%,C328&lt;=99%),"…",IF(C328=100%,"….",""))))</f>
        <v/>
      </c>
      <c r="K328" s="31" t="str">
        <f ca="1">IF(C328="x","",IF(C328="n/a",".",IF(AND(C328&gt;=70%,C328&lt;=99%),"…",IF(C328=100%,"….",""))))</f>
        <v/>
      </c>
      <c r="L328" s="31" t="str">
        <f ca="1">IF(C328="x","",IF(C328="n/a",".",IF(AND(C328&gt;=80%,C328&lt;=99%),"…",IF(C328=100%,"….",""))))</f>
        <v/>
      </c>
      <c r="M328" s="31" t="str">
        <f ca="1">IF(C328="x","",IF(C328="n/a",".",IF(AND(C328&gt;=90%,C328&lt;=99%),"…",IF(C328=100%,"….",""))))</f>
        <v/>
      </c>
      <c r="N328" s="32" t="str">
        <f ca="1">IF(C328="x","",IF(C328="n/a",".",IF(C328=100%,"….","")))</f>
        <v/>
      </c>
    </row>
    <row r="329" spans="2:14" x14ac:dyDescent="0.2">
      <c r="B329" s="335">
        <v>7.08</v>
      </c>
      <c r="C329" s="16" t="str">
        <f ca="1">IF('Reference sheet'!G253="","x",'Reference sheet'!G253)</f>
        <v>x</v>
      </c>
      <c r="D329" s="37" t="str">
        <f ca="1">IF(C329="x","",IF(C329="n/a",".",IF(AND(C329&gt;=0%,C329&lt;=59%),"..",IF(AND(C329&gt;=60%,C329&lt;=99%),"…",IF(C329=100%,"….","")))))</f>
        <v/>
      </c>
      <c r="E329" s="37" t="str">
        <f ca="1">IF(C329="x","",IF(C329="n/a",".",IF(AND(C329&gt;=10%,C329&lt;=59%),"..",IF(AND(C329&gt;=60%,C329&lt;=99%),"…",IF(C329=100%,"….","")))))</f>
        <v/>
      </c>
      <c r="F329" s="37" t="str">
        <f ca="1">IF(C329="x","",IF(C329="n/a",".",IF(AND(C329&gt;=20%,C329&lt;=59%),"..",IF(AND(C329&gt;=60%,C329&lt;=99%),"…",IF(C329=100%,"….","")))))</f>
        <v/>
      </c>
      <c r="G329" s="37" t="str">
        <f ca="1">IF(C329="x","",IF(C329="n/a",".",IF(AND(C329&gt;=30%,C329&lt;=59%),"..",IF(AND(C329&gt;=60%,C329&lt;=99%),"…",IF(C329=100%,"….","")))))</f>
        <v/>
      </c>
      <c r="H329" s="37" t="str">
        <f ca="1">IF(C329="x","",IF(C329="n/a",".",IF(AND(C329&gt;=40%,C329&lt;=59%),"..",IF(AND(C329&gt;=60%,C329&lt;=99%),"…",IF(C329=100%,"….","")))))</f>
        <v/>
      </c>
      <c r="I329" s="37" t="str">
        <f ca="1">IF(C329="x","",IF(C329="n/a",".",IF(AND(C329&gt;=50%,C329&lt;=59%),"..",IF(AND(C329&gt;=60%,C329&lt;=99%),"…",IF(C329=100%,"….","")))))</f>
        <v/>
      </c>
      <c r="J329" s="37" t="str">
        <f ca="1">IF(C329="x","",IF(C329="n/a",".",IF(AND(C329&gt;=60%,C329&lt;=99%),"…",IF(C329=100%,"….",""))))</f>
        <v/>
      </c>
      <c r="K329" s="37" t="str">
        <f ca="1">IF(C329="x","",IF(C329="n/a",".",IF(AND(C329&gt;=70%,C329&lt;=99%),"…",IF(C329=100%,"….",""))))</f>
        <v/>
      </c>
      <c r="L329" s="37" t="str">
        <f ca="1">IF(C329="x","",IF(C329="n/a",".",IF(AND(C329&gt;=80%,C329&lt;=99%),"…",IF(C329=100%,"….",""))))</f>
        <v/>
      </c>
      <c r="M329" s="37" t="str">
        <f ca="1">IF(C329="x","",IF(C329="n/a",".",IF(AND(C329&gt;=90%,C329&lt;=99%),"…",IF(C329=100%,"….",""))))</f>
        <v/>
      </c>
      <c r="N329" s="38" t="str">
        <f ca="1">IF(C329="x","",IF(C329="n/a",".",IF(C329=100%,"….","")))</f>
        <v/>
      </c>
    </row>
    <row r="330" spans="2:14" x14ac:dyDescent="0.2">
      <c r="B330" s="221" t="s">
        <v>341</v>
      </c>
      <c r="C330" s="64"/>
      <c r="D330" s="64"/>
      <c r="E330" s="64"/>
      <c r="F330" s="64"/>
      <c r="G330" s="64"/>
      <c r="H330" s="64"/>
      <c r="I330" s="64"/>
      <c r="J330" s="64"/>
      <c r="K330" s="64"/>
      <c r="L330" s="64"/>
      <c r="M330" s="64"/>
      <c r="N330" s="65"/>
    </row>
    <row r="331" spans="2:14" x14ac:dyDescent="0.2">
      <c r="B331" s="17" t="s">
        <v>342</v>
      </c>
      <c r="C331" s="18"/>
      <c r="D331" s="18"/>
      <c r="E331" s="18"/>
      <c r="F331" s="18"/>
      <c r="G331" s="18"/>
      <c r="H331" s="18"/>
      <c r="I331" s="18"/>
      <c r="J331" s="18"/>
      <c r="K331" s="18"/>
      <c r="L331" s="18"/>
      <c r="M331" s="18"/>
      <c r="N331" s="19"/>
    </row>
    <row r="332" spans="2:14" x14ac:dyDescent="0.2">
      <c r="B332" s="335">
        <v>7.09</v>
      </c>
      <c r="C332" s="16" t="str">
        <f ca="1">IF('Reference sheet'!G256="","x",'Reference sheet'!G256)</f>
        <v>x</v>
      </c>
      <c r="D332" s="18" t="str">
        <f ca="1">IF(C332="x","",IF(C332="n/a",".",IF(AND(C332&gt;=0%,C332&lt;=59%),"..",IF(AND(C332&gt;=60%,C332&lt;=99%),"…",IF(C332=100%,"….","")))))</f>
        <v/>
      </c>
      <c r="E332" s="18" t="str">
        <f ca="1">IF(C332="x","",IF(C332="n/a",".",IF(AND(C332&gt;=10%,C332&lt;=59%),"..",IF(AND(C332&gt;=60%,C332&lt;=99%),"…",IF(C332=100%,"….","")))))</f>
        <v/>
      </c>
      <c r="F332" s="18" t="str">
        <f ca="1">IF(C332="x","",IF(C332="n/a",".",IF(AND(C332&gt;=20%,C332&lt;=59%),"..",IF(AND(C332&gt;=60%,C332&lt;=99%),"…",IF(C332=100%,"….","")))))</f>
        <v/>
      </c>
      <c r="G332" s="18" t="str">
        <f ca="1">IF(C332="x","",IF(C332="n/a",".",IF(AND(C332&gt;=30%,C332&lt;=59%),"..",IF(AND(C332&gt;=60%,C332&lt;=99%),"…",IF(C332=100%,"….","")))))</f>
        <v/>
      </c>
      <c r="H332" s="18" t="str">
        <f ca="1">IF(C332="x","",IF(C332="n/a",".",IF(AND(C332&gt;=40%,C332&lt;=59%),"..",IF(AND(C332&gt;=60%,C332&lt;=99%),"…",IF(C332=100%,"….","")))))</f>
        <v/>
      </c>
      <c r="I332" s="18" t="str">
        <f ca="1">IF(C332="x","",IF(C332="n/a",".",IF(AND(C332&gt;=50%,C332&lt;=59%),"..",IF(AND(C332&gt;=60%,C332&lt;=99%),"…",IF(C332=100%,"….","")))))</f>
        <v/>
      </c>
      <c r="J332" s="18" t="str">
        <f ca="1">IF(C332="x","",IF(C332="n/a",".",IF(AND(C332&gt;=60%,C332&lt;=99%),"…",IF(C332=100%,"….",""))))</f>
        <v/>
      </c>
      <c r="K332" s="18" t="str">
        <f ca="1">IF(C332="x","",IF(C332="n/a",".",IF(AND(C332&gt;=70%,C332&lt;=99%),"…",IF(C332=100%,"….",""))))</f>
        <v/>
      </c>
      <c r="L332" s="18" t="str">
        <f ca="1">IF(C332="x","",IF(C332="n/a",".",IF(AND(C332&gt;=80%,C332&lt;=99%),"…",IF(C332=100%,"….",""))))</f>
        <v/>
      </c>
      <c r="M332" s="18" t="str">
        <f ca="1">IF(C332="x","",IF(C332="n/a",".",IF(AND(C332&gt;=90%,C332&lt;=99%),"…",IF(C332=100%,"….",""))))</f>
        <v/>
      </c>
      <c r="N332" s="19" t="str">
        <f ca="1">IF(C332="x","",IF(C332="n/a",".",IF(C332=100%,"….","")))</f>
        <v/>
      </c>
    </row>
    <row r="333" spans="2:14" x14ac:dyDescent="0.2">
      <c r="B333" s="17" t="s">
        <v>345</v>
      </c>
      <c r="C333" s="18"/>
      <c r="D333" s="18"/>
      <c r="E333" s="18"/>
      <c r="F333" s="18"/>
      <c r="G333" s="18"/>
      <c r="H333" s="18"/>
      <c r="I333" s="18"/>
      <c r="J333" s="18"/>
      <c r="K333" s="18"/>
      <c r="L333" s="18"/>
      <c r="M333" s="18"/>
      <c r="N333" s="19"/>
    </row>
    <row r="334" spans="2:14" x14ac:dyDescent="0.2">
      <c r="B334" s="341">
        <v>7.1</v>
      </c>
      <c r="C334" s="20" t="str">
        <f ca="1">IF('Reference sheet'!G258="","x",'Reference sheet'!G258)</f>
        <v>x</v>
      </c>
      <c r="D334" s="21" t="str">
        <f ca="1">IF(C334="x","",IF(C334="n/a",".",IF(AND(C334&gt;=0%,C334&lt;=59%),"..",IF(AND(C334&gt;=60%,C334&lt;=99%),"…",IF(C334=100%,"….","")))))</f>
        <v/>
      </c>
      <c r="E334" s="21" t="str">
        <f ca="1">IF(C334="x","",IF(C334="n/a",".",IF(AND(C334&gt;=10%,C334&lt;=59%),"..",IF(AND(C334&gt;=60%,C334&lt;=99%),"…",IF(C334=100%,"….","")))))</f>
        <v/>
      </c>
      <c r="F334" s="21" t="str">
        <f ca="1">IF(C334="x","",IF(C334="n/a",".",IF(AND(C334&gt;=20%,C334&lt;=59%),"..",IF(AND(C334&gt;=60%,C334&lt;=99%),"…",IF(C334=100%,"….","")))))</f>
        <v/>
      </c>
      <c r="G334" s="21" t="str">
        <f ca="1">IF(C334="x","",IF(C334="n/a",".",IF(AND(C334&gt;=30%,C334&lt;=59%),"..",IF(AND(C334&gt;=60%,C334&lt;=99%),"…",IF(C334=100%,"….","")))))</f>
        <v/>
      </c>
      <c r="H334" s="21" t="str">
        <f ca="1">IF(C334="x","",IF(C334="n/a",".",IF(AND(C334&gt;=40%,C334&lt;=59%),"..",IF(AND(C334&gt;=60%,C334&lt;=99%),"…",IF(C334=100%,"….","")))))</f>
        <v/>
      </c>
      <c r="I334" s="21" t="str">
        <f ca="1">IF(C334="x","",IF(C334="n/a",".",IF(AND(C334&gt;=50%,C334&lt;=59%),"..",IF(AND(C334&gt;=60%,C334&lt;=99%),"…",IF(C334=100%,"….","")))))</f>
        <v/>
      </c>
      <c r="J334" s="21" t="str">
        <f ca="1">IF(C334="x","",IF(C334="n/a",".",IF(AND(C334&gt;=60%,C334&lt;=99%),"…",IF(C334=100%,"….",""))))</f>
        <v/>
      </c>
      <c r="K334" s="21" t="str">
        <f ca="1">IF(C334="x","",IF(C334="n/a",".",IF(AND(C334&gt;=70%,C334&lt;=99%),"…",IF(C334=100%,"….",""))))</f>
        <v/>
      </c>
      <c r="L334" s="21" t="str">
        <f ca="1">IF(C334="x","",IF(C334="n/a",".",IF(AND(C334&gt;=80%,C334&lt;=99%),"…",IF(C334=100%,"….",""))))</f>
        <v/>
      </c>
      <c r="M334" s="21" t="str">
        <f ca="1">IF(C334="x","",IF(C334="n/a",".",IF(AND(C334&gt;=90%,C334&lt;=99%),"…",IF(C334=100%,"….",""))))</f>
        <v/>
      </c>
      <c r="N334" s="22" t="str">
        <f ca="1">IF(C334="x","",IF(C334="n/a",".",IF(C334=100%,"….","")))</f>
        <v/>
      </c>
    </row>
    <row r="335" spans="2:14" x14ac:dyDescent="0.2">
      <c r="B335" s="1"/>
      <c r="C335" s="1"/>
      <c r="D335" s="1"/>
      <c r="E335" s="1"/>
      <c r="F335" s="1"/>
      <c r="G335" s="1"/>
      <c r="H335" s="1"/>
      <c r="I335" s="1"/>
      <c r="J335" s="1"/>
      <c r="K335" s="1"/>
      <c r="L335" s="1"/>
      <c r="M335" s="1"/>
      <c r="N335" s="1"/>
    </row>
    <row r="336" spans="2:14" x14ac:dyDescent="0.2">
      <c r="B336" s="67" t="s">
        <v>319</v>
      </c>
      <c r="C336" s="66"/>
      <c r="D336" s="66"/>
      <c r="E336" s="66"/>
      <c r="F336" s="66"/>
      <c r="G336" s="66"/>
      <c r="H336" s="66"/>
      <c r="I336" s="66"/>
      <c r="J336" s="66"/>
      <c r="K336" s="66"/>
      <c r="L336" s="66"/>
      <c r="M336" s="66"/>
      <c r="N336" s="66"/>
    </row>
    <row r="337" spans="2:14" x14ac:dyDescent="0.2">
      <c r="B337" s="66" t="s">
        <v>401</v>
      </c>
      <c r="C337" s="66"/>
      <c r="D337" s="66"/>
      <c r="E337" s="66"/>
      <c r="F337" s="66"/>
      <c r="G337" s="412">
        <f ca="1">COUNTIF(C312:C334,1)</f>
        <v>0</v>
      </c>
      <c r="H337" s="413" t="str">
        <f ca="1">IFERROR(G337/G340,"")</f>
        <v/>
      </c>
      <c r="I337" s="66"/>
      <c r="J337" s="66"/>
      <c r="K337" s="66"/>
      <c r="L337" s="66"/>
      <c r="M337" s="66"/>
      <c r="N337" s="66"/>
    </row>
    <row r="338" spans="2:14" x14ac:dyDescent="0.2">
      <c r="B338" s="66" t="s">
        <v>402</v>
      </c>
      <c r="C338" s="66"/>
      <c r="D338" s="66"/>
      <c r="E338" s="66"/>
      <c r="F338" s="66"/>
      <c r="G338" s="412">
        <f ca="1">COUNTIFS(C312:C334,"&lt;&gt;",C312:C334,"&lt;&gt;n/a",C312:C334,"&lt;&gt;x",C312:C334,"&lt;&gt;1")</f>
        <v>0</v>
      </c>
      <c r="H338" s="413" t="str">
        <f ca="1">IFERROR(G338/G340,"")</f>
        <v/>
      </c>
      <c r="I338" s="66"/>
      <c r="J338" s="66"/>
      <c r="K338" s="66"/>
      <c r="L338" s="66"/>
      <c r="M338" s="66"/>
      <c r="N338" s="66"/>
    </row>
    <row r="339" spans="2:14" x14ac:dyDescent="0.2">
      <c r="B339" s="66" t="s">
        <v>403</v>
      </c>
      <c r="C339" s="66"/>
      <c r="D339" s="66"/>
      <c r="E339" s="66"/>
      <c r="F339" s="66"/>
      <c r="G339" s="412">
        <f ca="1">COUNTIF(C312:C334,"n/a")</f>
        <v>0</v>
      </c>
      <c r="H339" s="413" t="str">
        <f ca="1">IFERROR(G339/G340,"")</f>
        <v/>
      </c>
      <c r="I339" s="66"/>
      <c r="J339" s="66"/>
      <c r="K339" s="66"/>
      <c r="L339" s="66"/>
      <c r="M339" s="66"/>
      <c r="N339" s="66"/>
    </row>
    <row r="340" spans="2:14" x14ac:dyDescent="0.2">
      <c r="B340" s="66" t="s">
        <v>404</v>
      </c>
      <c r="C340" s="66"/>
      <c r="D340" s="66"/>
      <c r="E340" s="66"/>
      <c r="F340" s="66"/>
      <c r="G340" s="412">
        <f ca="1">SUM(G337:G339)</f>
        <v>0</v>
      </c>
      <c r="H340" s="68" t="str">
        <f ca="1">IF(OR(G340=0,G340=10),"","NOTE: Total should be equal to 10, please review actions")</f>
        <v/>
      </c>
      <c r="I340" s="66"/>
      <c r="J340" s="66"/>
      <c r="K340" s="66"/>
      <c r="L340" s="66"/>
      <c r="M340" s="66"/>
      <c r="N340" s="66"/>
    </row>
    <row r="341" spans="2:14" x14ac:dyDescent="0.2">
      <c r="B341" s="1"/>
      <c r="C341" s="1"/>
      <c r="D341" s="1"/>
      <c r="E341" s="1"/>
      <c r="F341" s="1"/>
      <c r="G341" s="1"/>
      <c r="H341" s="1"/>
      <c r="I341" s="1"/>
      <c r="J341" s="1"/>
      <c r="K341" s="1"/>
      <c r="L341" s="1"/>
      <c r="M341" s="1"/>
      <c r="N341" s="1"/>
    </row>
    <row r="342" spans="2:14" x14ac:dyDescent="0.2">
      <c r="B342" s="10" t="s">
        <v>386</v>
      </c>
      <c r="C342" s="1"/>
      <c r="D342" s="1"/>
      <c r="E342" s="1"/>
      <c r="F342" s="1" t="str">
        <f>F1</f>
        <v>Enter the name of your health service organisation here.</v>
      </c>
      <c r="G342" s="1"/>
      <c r="H342" s="1"/>
      <c r="I342" s="1"/>
      <c r="J342" s="1"/>
      <c r="K342" s="1"/>
      <c r="L342" s="1"/>
      <c r="M342" s="1"/>
      <c r="N342" s="1"/>
    </row>
    <row r="343" spans="2:14" x14ac:dyDescent="0.2">
      <c r="B343" s="403" t="s">
        <v>1372</v>
      </c>
      <c r="C343" s="1"/>
      <c r="D343" s="1"/>
      <c r="E343" s="1"/>
      <c r="F343" s="1"/>
      <c r="G343" s="1"/>
      <c r="H343" s="1"/>
      <c r="I343" s="1"/>
      <c r="J343" s="1"/>
      <c r="K343" s="1"/>
      <c r="L343" s="1"/>
      <c r="M343" s="1"/>
      <c r="N343" s="1"/>
    </row>
    <row r="344" spans="2:14" x14ac:dyDescent="0.2">
      <c r="B344" s="1"/>
      <c r="C344" s="1"/>
      <c r="D344" s="1"/>
      <c r="E344" s="1"/>
      <c r="F344" s="1"/>
      <c r="G344" s="1"/>
      <c r="H344" s="1"/>
      <c r="I344" s="1"/>
      <c r="J344" s="1"/>
      <c r="K344" s="1"/>
      <c r="L344" s="1"/>
      <c r="M344" s="1"/>
      <c r="N344" s="1"/>
    </row>
    <row r="345" spans="2:14" x14ac:dyDescent="0.2">
      <c r="B345" s="494" t="s">
        <v>387</v>
      </c>
      <c r="C345" s="460" t="s">
        <v>388</v>
      </c>
      <c r="D345" s="493" t="s">
        <v>381</v>
      </c>
      <c r="E345" s="493"/>
      <c r="F345" s="493"/>
      <c r="G345" s="493"/>
      <c r="H345" s="493"/>
      <c r="I345" s="493"/>
      <c r="J345" s="493"/>
      <c r="K345" s="493"/>
      <c r="L345" s="493"/>
      <c r="M345" s="493"/>
      <c r="N345" s="23" t="s">
        <v>380</v>
      </c>
    </row>
    <row r="346" spans="2:14" x14ac:dyDescent="0.2">
      <c r="B346" s="494"/>
      <c r="C346" s="460"/>
      <c r="D346" s="24">
        <v>0</v>
      </c>
      <c r="E346" s="24">
        <v>0.1</v>
      </c>
      <c r="F346" s="24">
        <v>0.2</v>
      </c>
      <c r="G346" s="24">
        <v>0.3</v>
      </c>
      <c r="H346" s="24">
        <v>0.4</v>
      </c>
      <c r="I346" s="24">
        <v>0.5</v>
      </c>
      <c r="J346" s="24">
        <v>0.6</v>
      </c>
      <c r="K346" s="24">
        <v>0.7</v>
      </c>
      <c r="L346" s="24">
        <v>0.8</v>
      </c>
      <c r="M346" s="24">
        <v>0.9</v>
      </c>
      <c r="N346" s="24">
        <v>1</v>
      </c>
    </row>
    <row r="347" spans="2:14" x14ac:dyDescent="0.2">
      <c r="B347" s="28" t="s">
        <v>348</v>
      </c>
      <c r="C347" s="18"/>
      <c r="D347" s="18"/>
      <c r="E347" s="18"/>
      <c r="F347" s="18"/>
      <c r="G347" s="18"/>
      <c r="H347" s="18"/>
      <c r="I347" s="18"/>
      <c r="J347" s="18"/>
      <c r="K347" s="18"/>
      <c r="L347" s="18"/>
      <c r="M347" s="18"/>
      <c r="N347" s="19"/>
    </row>
    <row r="348" spans="2:14" x14ac:dyDescent="0.2">
      <c r="B348" s="222" t="s">
        <v>349</v>
      </c>
      <c r="C348" s="25"/>
      <c r="D348" s="25"/>
      <c r="E348" s="25"/>
      <c r="F348" s="25"/>
      <c r="G348" s="25"/>
      <c r="H348" s="25"/>
      <c r="I348" s="25"/>
      <c r="J348" s="25"/>
      <c r="K348" s="25"/>
      <c r="L348" s="25"/>
      <c r="M348" s="25"/>
      <c r="N348" s="26"/>
    </row>
    <row r="349" spans="2:14" x14ac:dyDescent="0.2">
      <c r="B349" s="17" t="s">
        <v>97</v>
      </c>
      <c r="C349" s="18"/>
      <c r="D349" s="18"/>
      <c r="E349" s="18"/>
      <c r="F349" s="18"/>
      <c r="G349" s="18"/>
      <c r="H349" s="18"/>
      <c r="I349" s="18"/>
      <c r="J349" s="18"/>
      <c r="K349" s="18"/>
      <c r="L349" s="18"/>
      <c r="M349" s="18"/>
      <c r="N349" s="19"/>
    </row>
    <row r="350" spans="2:14" x14ac:dyDescent="0.2">
      <c r="B350" s="335">
        <v>8.01</v>
      </c>
      <c r="C350" s="16" t="str">
        <f ca="1">IF('Reference sheet'!G262="","x",'Reference sheet'!G262)</f>
        <v>x</v>
      </c>
      <c r="D350" s="18" t="str">
        <f ca="1">IF(C350="x","",IF(C350="n/a",".",IF(AND(C350&gt;=0%,C350&lt;=59%),"..",IF(AND(C350&gt;=60%,C350&lt;=99%),"…",IF(C350=100%,"….","")))))</f>
        <v/>
      </c>
      <c r="E350" s="18" t="str">
        <f ca="1">IF(C350="x","",IF(C350="n/a",".",IF(AND(C350&gt;=10%,C350&lt;=59%),"..",IF(AND(C350&gt;=60%,C350&lt;=99%),"…",IF(C350=100%,"….","")))))</f>
        <v/>
      </c>
      <c r="F350" s="18" t="str">
        <f ca="1">IF(C350="x","",IF(C350="n/a",".",IF(AND(C350&gt;=20%,C350&lt;=59%),"..",IF(AND(C350&gt;=60%,C350&lt;=99%),"…",IF(C350=100%,"….","")))))</f>
        <v/>
      </c>
      <c r="G350" s="18" t="str">
        <f ca="1">IF(C350="x","",IF(C350="n/a",".",IF(AND(C350&gt;=30%,C350&lt;=59%),"..",IF(AND(C350&gt;=60%,C350&lt;=99%),"…",IF(C350=100%,"….","")))))</f>
        <v/>
      </c>
      <c r="H350" s="18" t="str">
        <f ca="1">IF(C350="x","",IF(C350="n/a",".",IF(AND(C350&gt;=40%,C350&lt;=59%),"..",IF(AND(C350&gt;=60%,C350&lt;=99%),"…",IF(C350=100%,"….","")))))</f>
        <v/>
      </c>
      <c r="I350" s="18" t="str">
        <f ca="1">IF(C350="x","",IF(C350="n/a",".",IF(AND(C350&gt;=50%,C350&lt;=59%),"..",IF(AND(C350&gt;=60%,C350&lt;=99%),"…",IF(C350=100%,"….","")))))</f>
        <v/>
      </c>
      <c r="J350" s="18" t="str">
        <f ca="1">IF(C350="x","",IF(C350="n/a",".",IF(AND(C350&gt;=60%,C350&lt;=99%),"…",IF(C350=100%,"….",""))))</f>
        <v/>
      </c>
      <c r="K350" s="18" t="str">
        <f ca="1">IF(C350="x","",IF(C350="n/a",".",IF(AND(C350&gt;=70%,C350&lt;=99%),"…",IF(C350=100%,"….",""))))</f>
        <v/>
      </c>
      <c r="L350" s="18" t="str">
        <f ca="1">IF(C350="x","",IF(C350="n/a",".",IF(AND(C350&gt;=80%,C350&lt;=99%),"…",IF(C350=100%,"….",""))))</f>
        <v/>
      </c>
      <c r="M350" s="18" t="str">
        <f ca="1">IF(C350="x","",IF(C350="n/a",".",IF(AND(C350&gt;=90%,C350&lt;=99%),"…",IF(C350=100%,"….",""))))</f>
        <v/>
      </c>
      <c r="N350" s="19" t="str">
        <f ca="1">IF(C350="x","",IF(C350="n/a",".",IF(C350=100%,"….","")))</f>
        <v/>
      </c>
    </row>
    <row r="351" spans="2:14" x14ac:dyDescent="0.2">
      <c r="B351" s="17" t="s">
        <v>100</v>
      </c>
      <c r="C351" s="16"/>
      <c r="D351" s="18"/>
      <c r="E351" s="18"/>
      <c r="F351" s="18"/>
      <c r="G351" s="18"/>
      <c r="H351" s="18"/>
      <c r="I351" s="18"/>
      <c r="J351" s="18"/>
      <c r="K351" s="18"/>
      <c r="L351" s="18"/>
      <c r="M351" s="18"/>
      <c r="N351" s="19"/>
    </row>
    <row r="352" spans="2:14" x14ac:dyDescent="0.2">
      <c r="B352" s="335">
        <v>8.02</v>
      </c>
      <c r="C352" s="16" t="str">
        <f ca="1">IF('Reference sheet'!G264="","x",'Reference sheet'!G264)</f>
        <v>x</v>
      </c>
      <c r="D352" s="18" t="str">
        <f ca="1">IF(C352="x","",IF(C352="n/a",".",IF(AND(C352&gt;=0%,C352&lt;=59%),"..",IF(AND(C352&gt;=60%,C352&lt;=99%),"…",IF(C352=100%,"….","")))))</f>
        <v/>
      </c>
      <c r="E352" s="18" t="str">
        <f ca="1">IF(C352="x","",IF(C352="n/a",".",IF(AND(C352&gt;=10%,C352&lt;=59%),"..",IF(AND(C352&gt;=60%,C352&lt;=99%),"…",IF(C352=100%,"….","")))))</f>
        <v/>
      </c>
      <c r="F352" s="18" t="str">
        <f ca="1">IF(C352="x","",IF(C352="n/a",".",IF(AND(C352&gt;=20%,C352&lt;=59%),"..",IF(AND(C352&gt;=60%,C352&lt;=99%),"…",IF(C352=100%,"….","")))))</f>
        <v/>
      </c>
      <c r="G352" s="18" t="str">
        <f ca="1">IF(C352="x","",IF(C352="n/a",".",IF(AND(C352&gt;=30%,C352&lt;=59%),"..",IF(AND(C352&gt;=60%,C352&lt;=99%),"…",IF(C352=100%,"….","")))))</f>
        <v/>
      </c>
      <c r="H352" s="18" t="str">
        <f ca="1">IF(C352="x","",IF(C352="n/a",".",IF(AND(C352&gt;=40%,C352&lt;=59%),"..",IF(AND(C352&gt;=60%,C352&lt;=99%),"…",IF(C352=100%,"….","")))))</f>
        <v/>
      </c>
      <c r="I352" s="18" t="str">
        <f ca="1">IF(C352="x","",IF(C352="n/a",".",IF(AND(C352&gt;=50%,C352&lt;=59%),"..",IF(AND(C352&gt;=60%,C352&lt;=99%),"…",IF(C352=100%,"….","")))))</f>
        <v/>
      </c>
      <c r="J352" s="18" t="str">
        <f ca="1">IF(C352="x","",IF(C352="n/a",".",IF(AND(C352&gt;=60%,C352&lt;=99%),"…",IF(C352=100%,"….",""))))</f>
        <v/>
      </c>
      <c r="K352" s="18" t="str">
        <f ca="1">IF(C352="x","",IF(C352="n/a",".",IF(AND(C352&gt;=70%,C352&lt;=99%),"…",IF(C352=100%,"….",""))))</f>
        <v/>
      </c>
      <c r="L352" s="18" t="str">
        <f ca="1">IF(C352="x","",IF(C352="n/a",".",IF(AND(C352&gt;=80%,C352&lt;=99%),"…",IF(C352=100%,"….",""))))</f>
        <v/>
      </c>
      <c r="M352" s="18" t="str">
        <f ca="1">IF(C352="x","",IF(C352="n/a",".",IF(AND(C352&gt;=90%,C352&lt;=99%),"…",IF(C352=100%,"….",""))))</f>
        <v/>
      </c>
      <c r="N352" s="19" t="str">
        <f ca="1">IF(C352="x","",IF(C352="n/a",".",IF(C352=100%,"….","")))</f>
        <v/>
      </c>
    </row>
    <row r="353" spans="2:14" x14ac:dyDescent="0.2">
      <c r="B353" s="17" t="s">
        <v>136</v>
      </c>
      <c r="C353" s="16"/>
      <c r="D353" s="18"/>
      <c r="E353" s="18"/>
      <c r="F353" s="18"/>
      <c r="G353" s="18"/>
      <c r="H353" s="18"/>
      <c r="I353" s="18"/>
      <c r="J353" s="18"/>
      <c r="K353" s="18"/>
      <c r="L353" s="18"/>
      <c r="M353" s="18"/>
      <c r="N353" s="19"/>
    </row>
    <row r="354" spans="2:14" x14ac:dyDescent="0.2">
      <c r="B354" s="335">
        <v>8.0299999999999994</v>
      </c>
      <c r="C354" s="16" t="str">
        <f ca="1">IF('Reference sheet'!G266="","x",'Reference sheet'!G266)</f>
        <v>x</v>
      </c>
      <c r="D354" s="18" t="str">
        <f ca="1">IF(C354="x","",IF(C354="n/a",".",IF(AND(C354&gt;=0%,C354&lt;=59%),"..",IF(AND(C354&gt;=60%,C354&lt;=99%),"…",IF(C354=100%,"….","")))))</f>
        <v/>
      </c>
      <c r="E354" s="18" t="str">
        <f ca="1">IF(C354="x","",IF(C354="n/a",".",IF(AND(C354&gt;=10%,C354&lt;=59%),"..",IF(AND(C354&gt;=60%,C354&lt;=99%),"…",IF(C354=100%,"….","")))))</f>
        <v/>
      </c>
      <c r="F354" s="18" t="str">
        <f ca="1">IF(C354="x","",IF(C354="n/a",".",IF(AND(C354&gt;=20%,C354&lt;=59%),"..",IF(AND(C354&gt;=60%,C354&lt;=99%),"…",IF(C354=100%,"….","")))))</f>
        <v/>
      </c>
      <c r="G354" s="18" t="str">
        <f ca="1">IF(C354="x","",IF(C354="n/a",".",IF(AND(C354&gt;=30%,C354&lt;=59%),"..",IF(AND(C354&gt;=60%,C354&lt;=99%),"…",IF(C354=100%,"….","")))))</f>
        <v/>
      </c>
      <c r="H354" s="18" t="str">
        <f ca="1">IF(C354="x","",IF(C354="n/a",".",IF(AND(C354&gt;=40%,C354&lt;=59%),"..",IF(AND(C354&gt;=60%,C354&lt;=99%),"…",IF(C354=100%,"….","")))))</f>
        <v/>
      </c>
      <c r="I354" s="18" t="str">
        <f ca="1">IF(C354="x","",IF(C354="n/a",".",IF(AND(C354&gt;=50%,C354&lt;=59%),"..",IF(AND(C354&gt;=60%,C354&lt;=99%),"…",IF(C354=100%,"….","")))))</f>
        <v/>
      </c>
      <c r="J354" s="18" t="str">
        <f ca="1">IF(C354="x","",IF(C354="n/a",".",IF(AND(C354&gt;=60%,C354&lt;=99%),"…",IF(C354=100%,"….",""))))</f>
        <v/>
      </c>
      <c r="K354" s="18" t="str">
        <f ca="1">IF(C354="x","",IF(C354="n/a",".",IF(AND(C354&gt;=70%,C354&lt;=99%),"…",IF(C354=100%,"….",""))))</f>
        <v/>
      </c>
      <c r="L354" s="18" t="str">
        <f ca="1">IF(C354="x","",IF(C354="n/a",".",IF(AND(C354&gt;=80%,C354&lt;=99%),"…",IF(C354=100%,"….",""))))</f>
        <v/>
      </c>
      <c r="M354" s="18" t="str">
        <f ca="1">IF(C354="x","",IF(C354="n/a",".",IF(AND(C354&gt;=90%,C354&lt;=99%),"…",IF(C354=100%,"….",""))))</f>
        <v/>
      </c>
      <c r="N354" s="19" t="str">
        <f ca="1">IF(C354="x","",IF(C354="n/a",".",IF(C354=100%,"….","")))</f>
        <v/>
      </c>
    </row>
    <row r="355" spans="2:14" x14ac:dyDescent="0.2">
      <c r="B355" s="222" t="s">
        <v>356</v>
      </c>
      <c r="C355" s="27"/>
      <c r="D355" s="25"/>
      <c r="E355" s="25"/>
      <c r="F355" s="25"/>
      <c r="G355" s="25"/>
      <c r="H355" s="25"/>
      <c r="I355" s="25"/>
      <c r="J355" s="25"/>
      <c r="K355" s="25"/>
      <c r="L355" s="25"/>
      <c r="M355" s="25"/>
      <c r="N355" s="26"/>
    </row>
    <row r="356" spans="2:14" x14ac:dyDescent="0.2">
      <c r="B356" s="17" t="s">
        <v>357</v>
      </c>
      <c r="C356" s="16"/>
      <c r="D356" s="18"/>
      <c r="E356" s="18"/>
      <c r="F356" s="18"/>
      <c r="G356" s="18"/>
      <c r="H356" s="18"/>
      <c r="I356" s="18"/>
      <c r="J356" s="18"/>
      <c r="K356" s="18"/>
      <c r="L356" s="18"/>
      <c r="M356" s="18"/>
      <c r="N356" s="19"/>
    </row>
    <row r="357" spans="2:14" x14ac:dyDescent="0.2">
      <c r="B357" s="335">
        <v>8.0399999999999991</v>
      </c>
      <c r="C357" s="16" t="str">
        <f ca="1">IF('Reference sheet'!G269="","x",'Reference sheet'!G269)</f>
        <v>x</v>
      </c>
      <c r="D357" s="31" t="str">
        <f t="shared" ref="D357:D363" ca="1" si="533">IF(C357="x","",IF(C357="n/a",".",IF(AND(C357&gt;=0%,C357&lt;=59%),"..",IF(AND(C357&gt;=60%,C357&lt;=99%),"…",IF(C357=100%,"….","")))))</f>
        <v/>
      </c>
      <c r="E357" s="31" t="str">
        <f t="shared" ref="E357:E358" ca="1" si="534">IF(C357="x","",IF(C357="n/a",".",IF(AND(C357&gt;=10%,C357&lt;=59%),"..",IF(AND(C357&gt;=60%,C357&lt;=99%),"…",IF(C357=100%,"….","")))))</f>
        <v/>
      </c>
      <c r="F357" s="31" t="str">
        <f t="shared" ref="F357:F358" ca="1" si="535">IF(C357="x","",IF(C357="n/a",".",IF(AND(C357&gt;=20%,C357&lt;=59%),"..",IF(AND(C357&gt;=60%,C357&lt;=99%),"…",IF(C357=100%,"….","")))))</f>
        <v/>
      </c>
      <c r="G357" s="31" t="str">
        <f t="shared" ref="G357:G358" ca="1" si="536">IF(C357="x","",IF(C357="n/a",".",IF(AND(C357&gt;=30%,C357&lt;=59%),"..",IF(AND(C357&gt;=60%,C357&lt;=99%),"…",IF(C357=100%,"….","")))))</f>
        <v/>
      </c>
      <c r="H357" s="31" t="str">
        <f t="shared" ref="H357:H358" ca="1" si="537">IF(C357="x","",IF(C357="n/a",".",IF(AND(C357&gt;=40%,C357&lt;=59%),"..",IF(AND(C357&gt;=60%,C357&lt;=99%),"…",IF(C357=100%,"….","")))))</f>
        <v/>
      </c>
      <c r="I357" s="31" t="str">
        <f t="shared" ref="I357:I358" ca="1" si="538">IF(C357="x","",IF(C357="n/a",".",IF(AND(C357&gt;=50%,C357&lt;=59%),"..",IF(AND(C357&gt;=60%,C357&lt;=99%),"…",IF(C357=100%,"….","")))))</f>
        <v/>
      </c>
      <c r="J357" s="31" t="str">
        <f t="shared" ref="J357:J358" ca="1" si="539">IF(C357="x","",IF(C357="n/a",".",IF(AND(C357&gt;=60%,C357&lt;=99%),"…",IF(C357=100%,"….",""))))</f>
        <v/>
      </c>
      <c r="K357" s="31" t="str">
        <f t="shared" ref="K357:K358" ca="1" si="540">IF(C357="x","",IF(C357="n/a",".",IF(AND(C357&gt;=70%,C357&lt;=99%),"…",IF(C357=100%,"….",""))))</f>
        <v/>
      </c>
      <c r="L357" s="31" t="str">
        <f t="shared" ref="L357:L358" ca="1" si="541">IF(C357="x","",IF(C357="n/a",".",IF(AND(C357&gt;=80%,C357&lt;=99%),"…",IF(C357=100%,"….",""))))</f>
        <v/>
      </c>
      <c r="M357" s="31" t="str">
        <f t="shared" ref="M357:M358" ca="1" si="542">IF(C357="x","",IF(C357="n/a",".",IF(AND(C357&gt;=90%,C357&lt;=99%),"…",IF(C357=100%,"….",""))))</f>
        <v/>
      </c>
      <c r="N357" s="32" t="str">
        <f t="shared" ref="N357:N358" ca="1" si="543">IF(C357="x","",IF(C357="n/a",".",IF(C357=100%,"….","")))</f>
        <v/>
      </c>
    </row>
    <row r="358" spans="2:14" x14ac:dyDescent="0.2">
      <c r="B358" s="335">
        <v>8.0500000000000007</v>
      </c>
      <c r="C358" s="16" t="str">
        <f ca="1">IF('Reference sheet'!G270="","x",'Reference sheet'!G270)</f>
        <v>x</v>
      </c>
      <c r="D358" s="37" t="str">
        <f t="shared" ca="1" si="533"/>
        <v/>
      </c>
      <c r="E358" s="37" t="str">
        <f t="shared" ca="1" si="534"/>
        <v/>
      </c>
      <c r="F358" s="37" t="str">
        <f t="shared" ca="1" si="535"/>
        <v/>
      </c>
      <c r="G358" s="37" t="str">
        <f t="shared" ca="1" si="536"/>
        <v/>
      </c>
      <c r="H358" s="37" t="str">
        <f t="shared" ca="1" si="537"/>
        <v/>
      </c>
      <c r="I358" s="37" t="str">
        <f t="shared" ca="1" si="538"/>
        <v/>
      </c>
      <c r="J358" s="37" t="str">
        <f t="shared" ca="1" si="539"/>
        <v/>
      </c>
      <c r="K358" s="37" t="str">
        <f t="shared" ca="1" si="540"/>
        <v/>
      </c>
      <c r="L358" s="37" t="str">
        <f t="shared" ca="1" si="541"/>
        <v/>
      </c>
      <c r="M358" s="37" t="str">
        <f t="shared" ca="1" si="542"/>
        <v/>
      </c>
      <c r="N358" s="38" t="str">
        <f t="shared" ca="1" si="543"/>
        <v/>
      </c>
    </row>
    <row r="359" spans="2:14" x14ac:dyDescent="0.2">
      <c r="B359" s="17" t="s">
        <v>361</v>
      </c>
      <c r="C359" s="16"/>
      <c r="D359" s="18"/>
      <c r="E359" s="18"/>
      <c r="F359" s="18"/>
      <c r="G359" s="18"/>
      <c r="H359" s="18"/>
      <c r="I359" s="18"/>
      <c r="J359" s="18"/>
      <c r="K359" s="18"/>
      <c r="L359" s="18"/>
      <c r="M359" s="18"/>
      <c r="N359" s="19"/>
    </row>
    <row r="360" spans="2:14" x14ac:dyDescent="0.2">
      <c r="B360" s="335">
        <v>8.06</v>
      </c>
      <c r="C360" s="16" t="str">
        <f ca="1">IF('Reference sheet'!G272="","x",'Reference sheet'!G272)</f>
        <v>x</v>
      </c>
      <c r="D360" s="31" t="str">
        <f t="shared" ca="1" si="533"/>
        <v/>
      </c>
      <c r="E360" s="31" t="str">
        <f t="shared" ref="E360:E363" ca="1" si="544">IF(C360="x","",IF(C360="n/a",".",IF(AND(C360&gt;=10%,C360&lt;=59%),"..",IF(AND(C360&gt;=60%,C360&lt;=99%),"…",IF(C360=100%,"….","")))))</f>
        <v/>
      </c>
      <c r="F360" s="31" t="str">
        <f t="shared" ref="F360:F363" ca="1" si="545">IF(C360="x","",IF(C360="n/a",".",IF(AND(C360&gt;=20%,C360&lt;=59%),"..",IF(AND(C360&gt;=60%,C360&lt;=99%),"…",IF(C360=100%,"….","")))))</f>
        <v/>
      </c>
      <c r="G360" s="31" t="str">
        <f t="shared" ref="G360:G363" ca="1" si="546">IF(C360="x","",IF(C360="n/a",".",IF(AND(C360&gt;=30%,C360&lt;=59%),"..",IF(AND(C360&gt;=60%,C360&lt;=99%),"…",IF(C360=100%,"….","")))))</f>
        <v/>
      </c>
      <c r="H360" s="31" t="str">
        <f t="shared" ref="H360:H363" ca="1" si="547">IF(C360="x","",IF(C360="n/a",".",IF(AND(C360&gt;=40%,C360&lt;=59%),"..",IF(AND(C360&gt;=60%,C360&lt;=99%),"…",IF(C360=100%,"….","")))))</f>
        <v/>
      </c>
      <c r="I360" s="31" t="str">
        <f t="shared" ref="I360:I363" ca="1" si="548">IF(C360="x","",IF(C360="n/a",".",IF(AND(C360&gt;=50%,C360&lt;=59%),"..",IF(AND(C360&gt;=60%,C360&lt;=99%),"…",IF(C360=100%,"….","")))))</f>
        <v/>
      </c>
      <c r="J360" s="31" t="str">
        <f t="shared" ref="J360:J363" ca="1" si="549">IF(C360="x","",IF(C360="n/a",".",IF(AND(C360&gt;=60%,C360&lt;=99%),"…",IF(C360=100%,"….",""))))</f>
        <v/>
      </c>
      <c r="K360" s="31" t="str">
        <f t="shared" ref="K360:K363" ca="1" si="550">IF(C360="x","",IF(C360="n/a",".",IF(AND(C360&gt;=70%,C360&lt;=99%),"…",IF(C360=100%,"….",""))))</f>
        <v/>
      </c>
      <c r="L360" s="31" t="str">
        <f t="shared" ref="L360:L363" ca="1" si="551">IF(C360="x","",IF(C360="n/a",".",IF(AND(C360&gt;=80%,C360&lt;=99%),"…",IF(C360=100%,"….",""))))</f>
        <v/>
      </c>
      <c r="M360" s="31" t="str">
        <f t="shared" ref="M360:M363" ca="1" si="552">IF(C360="x","",IF(C360="n/a",".",IF(AND(C360&gt;=90%,C360&lt;=99%),"…",IF(C360=100%,"….",""))))</f>
        <v/>
      </c>
      <c r="N360" s="32" t="str">
        <f t="shared" ref="N360:N363" ca="1" si="553">IF(C360="x","",IF(C360="n/a",".",IF(C360=100%,"….","")))</f>
        <v/>
      </c>
    </row>
    <row r="361" spans="2:14" x14ac:dyDescent="0.2">
      <c r="B361" s="335">
        <v>8.07</v>
      </c>
      <c r="C361" s="16" t="str">
        <f ca="1">IF('Reference sheet'!G273="","x",'Reference sheet'!G273)</f>
        <v>x</v>
      </c>
      <c r="D361" s="33" t="str">
        <f t="shared" ca="1" si="533"/>
        <v/>
      </c>
      <c r="E361" s="33" t="str">
        <f t="shared" ca="1" si="544"/>
        <v/>
      </c>
      <c r="F361" s="33" t="str">
        <f t="shared" ca="1" si="545"/>
        <v/>
      </c>
      <c r="G361" s="33" t="str">
        <f t="shared" ca="1" si="546"/>
        <v/>
      </c>
      <c r="H361" s="33" t="str">
        <f t="shared" ca="1" si="547"/>
        <v/>
      </c>
      <c r="I361" s="33" t="str">
        <f t="shared" ca="1" si="548"/>
        <v/>
      </c>
      <c r="J361" s="33" t="str">
        <f t="shared" ca="1" si="549"/>
        <v/>
      </c>
      <c r="K361" s="33" t="str">
        <f t="shared" ca="1" si="550"/>
        <v/>
      </c>
      <c r="L361" s="33" t="str">
        <f t="shared" ca="1" si="551"/>
        <v/>
      </c>
      <c r="M361" s="33" t="str">
        <f t="shared" ca="1" si="552"/>
        <v/>
      </c>
      <c r="N361" s="34" t="str">
        <f t="shared" ca="1" si="553"/>
        <v/>
      </c>
    </row>
    <row r="362" spans="2:14" x14ac:dyDescent="0.2">
      <c r="B362" s="335">
        <v>8.08</v>
      </c>
      <c r="C362" s="16" t="str">
        <f ca="1">IF('Reference sheet'!G274="","x",'Reference sheet'!G274)</f>
        <v>x</v>
      </c>
      <c r="D362" s="33" t="str">
        <f t="shared" ca="1" si="533"/>
        <v/>
      </c>
      <c r="E362" s="33" t="str">
        <f t="shared" ca="1" si="544"/>
        <v/>
      </c>
      <c r="F362" s="33" t="str">
        <f t="shared" ca="1" si="545"/>
        <v/>
      </c>
      <c r="G362" s="33" t="str">
        <f t="shared" ca="1" si="546"/>
        <v/>
      </c>
      <c r="H362" s="33" t="str">
        <f t="shared" ca="1" si="547"/>
        <v/>
      </c>
      <c r="I362" s="33" t="str">
        <f t="shared" ca="1" si="548"/>
        <v/>
      </c>
      <c r="J362" s="33" t="str">
        <f t="shared" ca="1" si="549"/>
        <v/>
      </c>
      <c r="K362" s="33" t="str">
        <f t="shared" ca="1" si="550"/>
        <v/>
      </c>
      <c r="L362" s="33" t="str">
        <f t="shared" ca="1" si="551"/>
        <v/>
      </c>
      <c r="M362" s="33" t="str">
        <f t="shared" ca="1" si="552"/>
        <v/>
      </c>
      <c r="N362" s="34" t="str">
        <f t="shared" ca="1" si="553"/>
        <v/>
      </c>
    </row>
    <row r="363" spans="2:14" x14ac:dyDescent="0.2">
      <c r="B363" s="335">
        <v>8.09</v>
      </c>
      <c r="C363" s="16" t="str">
        <f ca="1">IF('Reference sheet'!G275="","x",'Reference sheet'!G275)</f>
        <v>x</v>
      </c>
      <c r="D363" s="37" t="str">
        <f t="shared" ca="1" si="533"/>
        <v/>
      </c>
      <c r="E363" s="37" t="str">
        <f t="shared" ca="1" si="544"/>
        <v/>
      </c>
      <c r="F363" s="37" t="str">
        <f t="shared" ca="1" si="545"/>
        <v/>
      </c>
      <c r="G363" s="37" t="str">
        <f t="shared" ca="1" si="546"/>
        <v/>
      </c>
      <c r="H363" s="37" t="str">
        <f t="shared" ca="1" si="547"/>
        <v/>
      </c>
      <c r="I363" s="37" t="str">
        <f t="shared" ca="1" si="548"/>
        <v/>
      </c>
      <c r="J363" s="37" t="str">
        <f t="shared" ca="1" si="549"/>
        <v/>
      </c>
      <c r="K363" s="37" t="str">
        <f t="shared" ca="1" si="550"/>
        <v/>
      </c>
      <c r="L363" s="37" t="str">
        <f t="shared" ca="1" si="551"/>
        <v/>
      </c>
      <c r="M363" s="37" t="str">
        <f t="shared" ca="1" si="552"/>
        <v/>
      </c>
      <c r="N363" s="38" t="str">
        <f t="shared" ca="1" si="553"/>
        <v/>
      </c>
    </row>
    <row r="364" spans="2:14" x14ac:dyDescent="0.2">
      <c r="B364" s="222" t="s">
        <v>370</v>
      </c>
      <c r="C364" s="27"/>
      <c r="D364" s="25"/>
      <c r="E364" s="25"/>
      <c r="F364" s="25"/>
      <c r="G364" s="25"/>
      <c r="H364" s="25"/>
      <c r="I364" s="25"/>
      <c r="J364" s="25"/>
      <c r="K364" s="25"/>
      <c r="L364" s="25"/>
      <c r="M364" s="25"/>
      <c r="N364" s="26"/>
    </row>
    <row r="365" spans="2:14" x14ac:dyDescent="0.2">
      <c r="B365" s="17" t="s">
        <v>371</v>
      </c>
      <c r="C365" s="16"/>
      <c r="D365" s="18"/>
      <c r="E365" s="18"/>
      <c r="F365" s="18"/>
      <c r="G365" s="18"/>
      <c r="H365" s="18"/>
      <c r="I365" s="18"/>
      <c r="J365" s="18"/>
      <c r="K365" s="18"/>
      <c r="L365" s="18"/>
      <c r="M365" s="18"/>
      <c r="N365" s="19"/>
    </row>
    <row r="366" spans="2:14" x14ac:dyDescent="0.2">
      <c r="B366" s="336">
        <v>8.1</v>
      </c>
      <c r="C366" s="16" t="str">
        <f ca="1">IF('Reference sheet'!G278="","x",'Reference sheet'!G278)</f>
        <v>x</v>
      </c>
      <c r="D366" s="31" t="str">
        <f t="shared" ref="D366:D369" ca="1" si="554">IF(C366="x","",IF(C366="n/a",".",IF(AND(C366&gt;=0%,C366&lt;=59%),"..",IF(AND(C366&gt;=60%,C366&lt;=99%),"…",IF(C366=100%,"….","")))))</f>
        <v/>
      </c>
      <c r="E366" s="31" t="str">
        <f t="shared" ref="E366:E369" ca="1" si="555">IF(C366="x","",IF(C366="n/a",".",IF(AND(C366&gt;=10%,C366&lt;=59%),"..",IF(AND(C366&gt;=60%,C366&lt;=99%),"…",IF(C366=100%,"….","")))))</f>
        <v/>
      </c>
      <c r="F366" s="31" t="str">
        <f t="shared" ref="F366:F369" ca="1" si="556">IF(C366="x","",IF(C366="n/a",".",IF(AND(C366&gt;=20%,C366&lt;=59%),"..",IF(AND(C366&gt;=60%,C366&lt;=99%),"…",IF(C366=100%,"….","")))))</f>
        <v/>
      </c>
      <c r="G366" s="31" t="str">
        <f t="shared" ref="G366:G369" ca="1" si="557">IF(C366="x","",IF(C366="n/a",".",IF(AND(C366&gt;=30%,C366&lt;=59%),"..",IF(AND(C366&gt;=60%,C366&lt;=99%),"…",IF(C366=100%,"….","")))))</f>
        <v/>
      </c>
      <c r="H366" s="31" t="str">
        <f t="shared" ref="H366:H369" ca="1" si="558">IF(C366="x","",IF(C366="n/a",".",IF(AND(C366&gt;=40%,C366&lt;=59%),"..",IF(AND(C366&gt;=60%,C366&lt;=99%),"…",IF(C366=100%,"….","")))))</f>
        <v/>
      </c>
      <c r="I366" s="31" t="str">
        <f t="shared" ref="I366:I369" ca="1" si="559">IF(C366="x","",IF(C366="n/a",".",IF(AND(C366&gt;=50%,C366&lt;=59%),"..",IF(AND(C366&gt;=60%,C366&lt;=99%),"…",IF(C366=100%,"….","")))))</f>
        <v/>
      </c>
      <c r="J366" s="31" t="str">
        <f t="shared" ref="J366:J369" ca="1" si="560">IF(C366="x","",IF(C366="n/a",".",IF(AND(C366&gt;=60%,C366&lt;=99%),"…",IF(C366=100%,"….",""))))</f>
        <v/>
      </c>
      <c r="K366" s="31" t="str">
        <f t="shared" ref="K366:K369" ca="1" si="561">IF(C366="x","",IF(C366="n/a",".",IF(AND(C366&gt;=70%,C366&lt;=99%),"…",IF(C366=100%,"….",""))))</f>
        <v/>
      </c>
      <c r="L366" s="31" t="str">
        <f t="shared" ref="L366:L369" ca="1" si="562">IF(C366="x","",IF(C366="n/a",".",IF(AND(C366&gt;=80%,C366&lt;=99%),"…",IF(C366=100%,"….",""))))</f>
        <v/>
      </c>
      <c r="M366" s="31" t="str">
        <f t="shared" ref="M366:M369" ca="1" si="563">IF(C366="x","",IF(C366="n/a",".",IF(AND(C366&gt;=90%,C366&lt;=99%),"…",IF(C366=100%,"….",""))))</f>
        <v/>
      </c>
      <c r="N366" s="32" t="str">
        <f t="shared" ref="N366:N369" ca="1" si="564">IF(C366="x","",IF(C366="n/a",".",IF(C366=100%,"….","")))</f>
        <v/>
      </c>
    </row>
    <row r="367" spans="2:14" x14ac:dyDescent="0.2">
      <c r="B367" s="335">
        <v>8.11</v>
      </c>
      <c r="C367" s="16" t="str">
        <f ca="1">IF('Reference sheet'!G279="","x",'Reference sheet'!G279)</f>
        <v>x</v>
      </c>
      <c r="D367" s="33" t="str">
        <f t="shared" ca="1" si="554"/>
        <v/>
      </c>
      <c r="E367" s="33" t="str">
        <f t="shared" ca="1" si="555"/>
        <v/>
      </c>
      <c r="F367" s="33" t="str">
        <f t="shared" ca="1" si="556"/>
        <v/>
      </c>
      <c r="G367" s="33" t="str">
        <f t="shared" ca="1" si="557"/>
        <v/>
      </c>
      <c r="H367" s="33" t="str">
        <f t="shared" ca="1" si="558"/>
        <v/>
      </c>
      <c r="I367" s="33" t="str">
        <f t="shared" ca="1" si="559"/>
        <v/>
      </c>
      <c r="J367" s="33" t="str">
        <f t="shared" ca="1" si="560"/>
        <v/>
      </c>
      <c r="K367" s="33" t="str">
        <f t="shared" ca="1" si="561"/>
        <v/>
      </c>
      <c r="L367" s="33" t="str">
        <f t="shared" ca="1" si="562"/>
        <v/>
      </c>
      <c r="M367" s="33" t="str">
        <f t="shared" ca="1" si="563"/>
        <v/>
      </c>
      <c r="N367" s="34" t="str">
        <f t="shared" ca="1" si="564"/>
        <v/>
      </c>
    </row>
    <row r="368" spans="2:14" x14ac:dyDescent="0.2">
      <c r="B368" s="335">
        <v>8.1199999999999992</v>
      </c>
      <c r="C368" s="16" t="str">
        <f ca="1">IF('Reference sheet'!G280="","x",'Reference sheet'!G280)</f>
        <v>x</v>
      </c>
      <c r="D368" s="33" t="str">
        <f t="shared" ca="1" si="554"/>
        <v/>
      </c>
      <c r="E368" s="33" t="str">
        <f t="shared" ca="1" si="555"/>
        <v/>
      </c>
      <c r="F368" s="33" t="str">
        <f t="shared" ca="1" si="556"/>
        <v/>
      </c>
      <c r="G368" s="33" t="str">
        <f t="shared" ca="1" si="557"/>
        <v/>
      </c>
      <c r="H368" s="33" t="str">
        <f t="shared" ca="1" si="558"/>
        <v/>
      </c>
      <c r="I368" s="33" t="str">
        <f t="shared" ca="1" si="559"/>
        <v/>
      </c>
      <c r="J368" s="33" t="str">
        <f t="shared" ca="1" si="560"/>
        <v/>
      </c>
      <c r="K368" s="33" t="str">
        <f t="shared" ca="1" si="561"/>
        <v/>
      </c>
      <c r="L368" s="33" t="str">
        <f t="shared" ca="1" si="562"/>
        <v/>
      </c>
      <c r="M368" s="33" t="str">
        <f t="shared" ca="1" si="563"/>
        <v/>
      </c>
      <c r="N368" s="34" t="str">
        <f t="shared" ca="1" si="564"/>
        <v/>
      </c>
    </row>
    <row r="369" spans="2:14" x14ac:dyDescent="0.2">
      <c r="B369" s="337">
        <v>8.1300000000000008</v>
      </c>
      <c r="C369" s="20" t="str">
        <f ca="1">IF('Reference sheet'!G281="","x",'Reference sheet'!G281)</f>
        <v>x</v>
      </c>
      <c r="D369" s="35" t="str">
        <f t="shared" ca="1" si="554"/>
        <v/>
      </c>
      <c r="E369" s="35" t="str">
        <f t="shared" ca="1" si="555"/>
        <v/>
      </c>
      <c r="F369" s="35" t="str">
        <f t="shared" ca="1" si="556"/>
        <v/>
      </c>
      <c r="G369" s="35" t="str">
        <f t="shared" ca="1" si="557"/>
        <v/>
      </c>
      <c r="H369" s="35" t="str">
        <f t="shared" ca="1" si="558"/>
        <v/>
      </c>
      <c r="I369" s="35" t="str">
        <f t="shared" ca="1" si="559"/>
        <v/>
      </c>
      <c r="J369" s="35" t="str">
        <f t="shared" ca="1" si="560"/>
        <v/>
      </c>
      <c r="K369" s="35" t="str">
        <f t="shared" ca="1" si="561"/>
        <v/>
      </c>
      <c r="L369" s="35" t="str">
        <f t="shared" ca="1" si="562"/>
        <v/>
      </c>
      <c r="M369" s="35" t="str">
        <f t="shared" ca="1" si="563"/>
        <v/>
      </c>
      <c r="N369" s="36" t="str">
        <f t="shared" ca="1" si="564"/>
        <v/>
      </c>
    </row>
    <row r="370" spans="2:14" x14ac:dyDescent="0.2">
      <c r="B370" s="1"/>
      <c r="C370" s="1"/>
      <c r="D370" s="1"/>
      <c r="E370" s="1"/>
      <c r="F370" s="1"/>
      <c r="G370" s="1"/>
      <c r="H370" s="1"/>
      <c r="I370" s="1"/>
      <c r="J370" s="1"/>
      <c r="K370" s="1"/>
      <c r="L370" s="1"/>
      <c r="M370" s="1"/>
      <c r="N370" s="1"/>
    </row>
    <row r="371" spans="2:14" x14ac:dyDescent="0.2">
      <c r="B371" s="46" t="s">
        <v>348</v>
      </c>
      <c r="C371" s="29"/>
      <c r="D371" s="29"/>
      <c r="E371" s="29"/>
      <c r="F371" s="29"/>
      <c r="G371" s="29"/>
      <c r="H371" s="29"/>
      <c r="I371" s="29"/>
      <c r="J371" s="29"/>
      <c r="K371" s="29"/>
      <c r="L371" s="29"/>
      <c r="M371" s="29"/>
      <c r="N371" s="29"/>
    </row>
    <row r="372" spans="2:14" x14ac:dyDescent="0.2">
      <c r="B372" s="29" t="s">
        <v>401</v>
      </c>
      <c r="C372" s="29"/>
      <c r="D372" s="29"/>
      <c r="E372" s="29"/>
      <c r="F372" s="29"/>
      <c r="G372" s="414">
        <f ca="1">COUNTIF(C348:C369,1)</f>
        <v>0</v>
      </c>
      <c r="H372" s="415" t="str">
        <f ca="1">IFERROR(G372/G375,"")</f>
        <v/>
      </c>
      <c r="I372" s="29"/>
      <c r="J372" s="29"/>
      <c r="K372" s="29"/>
      <c r="L372" s="29"/>
      <c r="M372" s="29"/>
      <c r="N372" s="29"/>
    </row>
    <row r="373" spans="2:14" x14ac:dyDescent="0.2">
      <c r="B373" s="29" t="s">
        <v>402</v>
      </c>
      <c r="C373" s="29"/>
      <c r="D373" s="29"/>
      <c r="E373" s="29"/>
      <c r="F373" s="29"/>
      <c r="G373" s="414">
        <f ca="1">COUNTIFS(C348:C369,"&lt;&gt;",C348:C369,"&lt;&gt;n/a",C348:C369,"&lt;&gt;x",C348:C369,"&lt;&gt;1")</f>
        <v>0</v>
      </c>
      <c r="H373" s="415" t="str">
        <f ca="1">IFERROR(G373/G375,"")</f>
        <v/>
      </c>
      <c r="I373" s="29"/>
      <c r="J373" s="29"/>
      <c r="K373" s="29"/>
      <c r="L373" s="29"/>
      <c r="M373" s="29"/>
      <c r="N373" s="29"/>
    </row>
    <row r="374" spans="2:14" hidden="1" x14ac:dyDescent="0.2">
      <c r="B374" s="29" t="s">
        <v>403</v>
      </c>
      <c r="C374" s="29"/>
      <c r="D374" s="29"/>
      <c r="E374" s="29"/>
      <c r="F374" s="29"/>
      <c r="G374" s="39">
        <f ca="1">COUNTIF(C348:C369,"n/a")</f>
        <v>0</v>
      </c>
      <c r="H374" s="225" t="str">
        <f ca="1">IFERROR(G374/G375,"")</f>
        <v/>
      </c>
      <c r="I374" s="29"/>
      <c r="J374" s="29"/>
      <c r="K374" s="29"/>
      <c r="L374" s="29"/>
      <c r="M374" s="29"/>
      <c r="N374" s="29"/>
    </row>
    <row r="375" spans="2:14" x14ac:dyDescent="0.2">
      <c r="B375" s="29" t="s">
        <v>404</v>
      </c>
      <c r="C375" s="29"/>
      <c r="D375" s="29"/>
      <c r="E375" s="29"/>
      <c r="F375" s="29"/>
      <c r="G375" s="414">
        <f ca="1">SUM(G372:G374)</f>
        <v>0</v>
      </c>
      <c r="H375" s="30" t="str">
        <f ca="1">IF(OR(G375=0,G375=13),"","NOTE: Total should be equal to 13, please review actions")</f>
        <v/>
      </c>
      <c r="I375" s="29"/>
      <c r="J375" s="29"/>
      <c r="K375" s="29"/>
      <c r="L375" s="29"/>
      <c r="M375" s="29"/>
      <c r="N375" s="29"/>
    </row>
    <row r="377" spans="2:14" x14ac:dyDescent="0.2">
      <c r="B377" s="10" t="s">
        <v>386</v>
      </c>
      <c r="C377" s="1"/>
      <c r="D377" s="1"/>
      <c r="E377" s="1"/>
      <c r="F377" s="1" t="str">
        <f>F1</f>
        <v>Enter the name of your health service organisation here.</v>
      </c>
      <c r="G377" s="1"/>
      <c r="H377" s="1"/>
      <c r="I377" s="1"/>
      <c r="J377" s="1"/>
      <c r="K377" s="1"/>
      <c r="L377" s="1"/>
      <c r="M377" s="1"/>
      <c r="N377" s="1"/>
    </row>
    <row r="378" spans="2:14" x14ac:dyDescent="0.2">
      <c r="B378" s="403" t="s">
        <v>1372</v>
      </c>
      <c r="C378" s="1"/>
      <c r="D378" s="1"/>
      <c r="E378" s="1"/>
      <c r="F378" s="1"/>
      <c r="G378" s="1"/>
      <c r="H378" s="1"/>
      <c r="I378" s="1"/>
      <c r="J378" s="1"/>
      <c r="K378" s="1"/>
      <c r="L378" s="1"/>
      <c r="M378" s="1"/>
      <c r="N378" s="1"/>
    </row>
    <row r="379" spans="2:14" x14ac:dyDescent="0.2">
      <c r="B379" s="1"/>
      <c r="C379" s="1"/>
      <c r="D379" s="1"/>
      <c r="E379" s="1"/>
      <c r="F379" s="1"/>
      <c r="G379" s="1"/>
      <c r="H379" s="1"/>
      <c r="I379" s="1"/>
      <c r="J379" s="1"/>
      <c r="K379" s="1"/>
      <c r="L379" s="1"/>
      <c r="M379" s="1"/>
      <c r="N379" s="1"/>
    </row>
    <row r="380" spans="2:14" x14ac:dyDescent="0.2">
      <c r="B380" s="457" t="s">
        <v>387</v>
      </c>
      <c r="C380" s="459" t="s">
        <v>388</v>
      </c>
      <c r="D380" s="461" t="s">
        <v>381</v>
      </c>
      <c r="E380" s="461"/>
      <c r="F380" s="461"/>
      <c r="G380" s="461"/>
      <c r="H380" s="461"/>
      <c r="I380" s="461"/>
      <c r="J380" s="461"/>
      <c r="K380" s="461"/>
      <c r="L380" s="461"/>
      <c r="M380" s="461"/>
      <c r="N380" s="439" t="s">
        <v>380</v>
      </c>
    </row>
    <row r="381" spans="2:14" x14ac:dyDescent="0.2">
      <c r="B381" s="458"/>
      <c r="C381" s="460"/>
      <c r="D381" s="24">
        <v>0</v>
      </c>
      <c r="E381" s="24">
        <v>0.1</v>
      </c>
      <c r="F381" s="24">
        <v>0.2</v>
      </c>
      <c r="G381" s="24">
        <v>0.3</v>
      </c>
      <c r="H381" s="24">
        <v>0.4</v>
      </c>
      <c r="I381" s="24">
        <v>0.5</v>
      </c>
      <c r="J381" s="24">
        <v>0.6</v>
      </c>
      <c r="K381" s="24">
        <v>0.7</v>
      </c>
      <c r="L381" s="24">
        <v>0.8</v>
      </c>
      <c r="M381" s="24">
        <v>0.9</v>
      </c>
      <c r="N381" s="440">
        <v>1</v>
      </c>
    </row>
    <row r="382" spans="2:14" x14ac:dyDescent="0.2">
      <c r="B382" s="128" t="s">
        <v>1409</v>
      </c>
      <c r="C382" s="18"/>
      <c r="D382" s="18"/>
      <c r="E382" s="18"/>
      <c r="F382" s="18"/>
      <c r="G382" s="18"/>
      <c r="H382" s="18"/>
      <c r="I382" s="18"/>
      <c r="J382" s="18"/>
      <c r="K382" s="18"/>
      <c r="L382" s="18"/>
      <c r="M382" s="18"/>
      <c r="N382" s="129"/>
    </row>
    <row r="383" spans="2:14" x14ac:dyDescent="0.2">
      <c r="B383" s="441" t="s">
        <v>1417</v>
      </c>
      <c r="C383" s="438"/>
      <c r="D383" s="438"/>
      <c r="E383" s="438"/>
      <c r="F383" s="438"/>
      <c r="G383" s="438"/>
      <c r="H383" s="438"/>
      <c r="I383" s="438"/>
      <c r="J383" s="438"/>
      <c r="K383" s="438"/>
      <c r="L383" s="438"/>
      <c r="M383" s="438"/>
      <c r="N383" s="442"/>
    </row>
    <row r="384" spans="2:14" x14ac:dyDescent="0.2">
      <c r="B384" s="332" t="s">
        <v>1410</v>
      </c>
      <c r="C384" s="16" t="str">
        <f ca="1">IF('Reference sheet'!G284="","x",'Reference sheet'!G284)</f>
        <v>x</v>
      </c>
      <c r="D384" s="18" t="str">
        <f ca="1">IF(C384="x","",IF(C384="n/a",".",IF(AND(C384&gt;=0%,C384&lt;=59%),"..",IF(AND(C384&gt;=60%,C384&lt;=99%),"…",IF(C384=100%,"….","")))))</f>
        <v/>
      </c>
      <c r="E384" s="18" t="str">
        <f ca="1">IF(C384="x","",IF(C384="n/a",".",IF(AND(C384&gt;=10%,C384&lt;=59%),"..",IF(AND(C384&gt;=60%,C384&lt;=99%),"…",IF(C384=100%,"….","")))))</f>
        <v/>
      </c>
      <c r="F384" s="18" t="str">
        <f ca="1">IF(C384="x","",IF(C384="n/a",".",IF(AND(C384&gt;=20%,C384&lt;=59%),"..",IF(AND(C384&gt;=60%,C384&lt;=99%),"…",IF(C384=100%,"….","")))))</f>
        <v/>
      </c>
      <c r="G384" s="18" t="str">
        <f ca="1">IF(C384="x","",IF(C384="n/a",".",IF(AND(C384&gt;=30%,C384&lt;=59%),"..",IF(AND(C384&gt;=60%,C384&lt;=99%),"…",IF(C384=100%,"….","")))))</f>
        <v/>
      </c>
      <c r="H384" s="18" t="str">
        <f ca="1">IF(C384="x","",IF(C384="n/a",".",IF(AND(C384&gt;=40%,C384&lt;=59%),"..",IF(AND(C384&gt;=60%,C384&lt;=99%),"…",IF(C384=100%,"….","")))))</f>
        <v/>
      </c>
      <c r="I384" s="18" t="str">
        <f ca="1">IF(C384="x","",IF(C384="n/a",".",IF(AND(C384&gt;=50%,C384&lt;=59%),"..",IF(AND(C384&gt;=60%,C384&lt;=99%),"…",IF(C384=100%,"….","")))))</f>
        <v/>
      </c>
      <c r="J384" s="18" t="str">
        <f ca="1">IF(C384="x","",IF(C384="n/a",".",IF(AND(C384&gt;=60%,C384&lt;=99%),"…",IF(C384=100%,"….",""))))</f>
        <v/>
      </c>
      <c r="K384" s="18" t="str">
        <f ca="1">IF(C384="x","",IF(C384="n/a",".",IF(AND(C384&gt;=70%,C384&lt;=99%),"…",IF(C384=100%,"….",""))))</f>
        <v/>
      </c>
      <c r="L384" s="18" t="str">
        <f ca="1">IF(C384="x","",IF(C384="n/a",".",IF(AND(C384&gt;=80%,C384&lt;=99%),"…",IF(C384=100%,"….",""))))</f>
        <v/>
      </c>
      <c r="M384" s="18" t="str">
        <f ca="1">IF(C384="x","",IF(C384="n/a",".",IF(AND(C384&gt;=90%,C384&lt;=99%),"…",IF(C384=100%,"….",""))))</f>
        <v/>
      </c>
      <c r="N384" s="129" t="str">
        <f ca="1">IF(C384="x","",IF(C384="n/a",".",IF(C384=100%,"….","")))</f>
        <v/>
      </c>
    </row>
    <row r="385" spans="2:14" x14ac:dyDescent="0.2">
      <c r="B385" s="441" t="s">
        <v>1418</v>
      </c>
      <c r="C385" s="438"/>
      <c r="D385" s="438"/>
      <c r="E385" s="438"/>
      <c r="F385" s="438"/>
      <c r="G385" s="438"/>
      <c r="H385" s="438"/>
      <c r="I385" s="438"/>
      <c r="J385" s="438"/>
      <c r="K385" s="438"/>
      <c r="L385" s="438"/>
      <c r="M385" s="438"/>
      <c r="N385" s="442"/>
    </row>
    <row r="386" spans="2:14" x14ac:dyDescent="0.2">
      <c r="B386" s="332" t="s">
        <v>1411</v>
      </c>
      <c r="C386" s="16" t="str">
        <f ca="1">IF('Reference sheet'!G286="","x",'Reference sheet'!G286)</f>
        <v>x</v>
      </c>
      <c r="D386" s="445" t="str">
        <f ca="1">IF(C386="x","",IF(C386="n/a",".",IF(AND(C386&gt;=0%,C386&lt;=59%),"..",IF(AND(C386&gt;=60%,C386&lt;=99%),"…",IF(C386=100%,"….","")))))</f>
        <v/>
      </c>
      <c r="E386" s="445" t="str">
        <f ca="1">IF(C386="x","",IF(C386="n/a",".",IF(AND(C386&gt;=10%,C386&lt;=59%),"..",IF(AND(C386&gt;=60%,C386&lt;=99%),"…",IF(C386=100%,"….","")))))</f>
        <v/>
      </c>
      <c r="F386" s="445" t="str">
        <f ca="1">IF(C386="x","",IF(C386="n/a",".",IF(AND(C386&gt;=20%,C386&lt;=59%),"..",IF(AND(C386&gt;=60%,C386&lt;=99%),"…",IF(C386=100%,"….","")))))</f>
        <v/>
      </c>
      <c r="G386" s="445" t="str">
        <f ca="1">IF(C386="x","",IF(C386="n/a",".",IF(AND(C386&gt;=30%,C386&lt;=59%),"..",IF(AND(C386&gt;=60%,C386&lt;=99%),"…",IF(C386=100%,"….","")))))</f>
        <v/>
      </c>
      <c r="H386" s="445" t="str">
        <f ca="1">IF(C386="x","",IF(C386="n/a",".",IF(AND(C386&gt;=40%,C386&lt;=59%),"..",IF(AND(C386&gt;=60%,C386&lt;=99%),"…",IF(C386=100%,"….","")))))</f>
        <v/>
      </c>
      <c r="I386" s="445" t="str">
        <f ca="1">IF(C386="x","",IF(C386="n/a",".",IF(AND(C386&gt;=50%,C386&lt;=59%),"..",IF(AND(C386&gt;=60%,C386&lt;=99%),"…",IF(C386=100%,"….","")))))</f>
        <v/>
      </c>
      <c r="J386" s="445" t="str">
        <f ca="1">IF(C386="x","",IF(C386="n/a",".",IF(AND(C386&gt;=60%,C386&lt;=99%),"…",IF(C386=100%,"….",""))))</f>
        <v/>
      </c>
      <c r="K386" s="445" t="str">
        <f ca="1">IF(C386="x","",IF(C386="n/a",".",IF(AND(C386&gt;=70%,C386&lt;=99%),"…",IF(C386=100%,"….",""))))</f>
        <v/>
      </c>
      <c r="L386" s="445" t="str">
        <f ca="1">IF(C386="x","",IF(C386="n/a",".",IF(AND(C386&gt;=80%,C386&lt;=99%),"…",IF(C386=100%,"….",""))))</f>
        <v/>
      </c>
      <c r="M386" s="445" t="str">
        <f ca="1">IF(C386="x","",IF(C386="n/a",".",IF(AND(C386&gt;=90%,C386&lt;=99%),"…",IF(C386=100%,"….",""))))</f>
        <v/>
      </c>
      <c r="N386" s="446" t="str">
        <f ca="1">IF(C386="x","",IF(C386="n/a",".",IF(C386=100%,"….","")))</f>
        <v/>
      </c>
    </row>
    <row r="387" spans="2:14" x14ac:dyDescent="0.2">
      <c r="B387" s="332" t="s">
        <v>1412</v>
      </c>
      <c r="C387" s="16" t="str">
        <f ca="1">IF('Reference sheet'!G287="","x",'Reference sheet'!G287)</f>
        <v>x</v>
      </c>
      <c r="D387" s="447" t="str">
        <f ca="1">IF(C387="x","",IF(C387="n/a",".",IF(AND(C387&gt;=0%,C387&lt;=59%),"..",IF(AND(C387&gt;=60%,C387&lt;=99%),"…",IF(C387=100%,"….","")))))</f>
        <v/>
      </c>
      <c r="E387" s="447" t="str">
        <f ca="1">IF(C387="x","",IF(C387="n/a",".",IF(AND(C387&gt;=10%,C387&lt;=59%),"..",IF(AND(C387&gt;=60%,C387&lt;=99%),"…",IF(C387=100%,"….","")))))</f>
        <v/>
      </c>
      <c r="F387" s="447" t="str">
        <f ca="1">IF(C387="x","",IF(C387="n/a",".",IF(AND(C387&gt;=20%,C387&lt;=59%),"..",IF(AND(C387&gt;=60%,C387&lt;=99%),"…",IF(C387=100%,"….","")))))</f>
        <v/>
      </c>
      <c r="G387" s="447" t="str">
        <f ca="1">IF(C387="x","",IF(C387="n/a",".",IF(AND(C387&gt;=30%,C387&lt;=59%),"..",IF(AND(C387&gt;=60%,C387&lt;=99%),"…",IF(C387=100%,"….","")))))</f>
        <v/>
      </c>
      <c r="H387" s="447" t="str">
        <f ca="1">IF(C387="x","",IF(C387="n/a",".",IF(AND(C387&gt;=40%,C387&lt;=59%),"..",IF(AND(C387&gt;=60%,C387&lt;=99%),"…",IF(C387=100%,"….","")))))</f>
        <v/>
      </c>
      <c r="I387" s="447" t="str">
        <f ca="1">IF(C387="x","",IF(C387="n/a",".",IF(AND(C387&gt;=50%,C387&lt;=59%),"..",IF(AND(C387&gt;=60%,C387&lt;=99%),"…",IF(C387=100%,"….","")))))</f>
        <v/>
      </c>
      <c r="J387" s="447" t="str">
        <f ca="1">IF(C387="x","",IF(C387="n/a",".",IF(AND(C387&gt;=60%,C387&lt;=99%),"…",IF(C387=100%,"….",""))))</f>
        <v/>
      </c>
      <c r="K387" s="447" t="str">
        <f ca="1">IF(C387="x","",IF(C387="n/a",".",IF(AND(C387&gt;=70%,C387&lt;=99%),"…",IF(C387=100%,"….",""))))</f>
        <v/>
      </c>
      <c r="L387" s="447" t="str">
        <f ca="1">IF(C387="x","",IF(C387="n/a",".",IF(AND(C387&gt;=80%,C387&lt;=99%),"…",IF(C387=100%,"….",""))))</f>
        <v/>
      </c>
      <c r="M387" s="447" t="str">
        <f ca="1">IF(C387="x","",IF(C387="n/a",".",IF(AND(C387&gt;=90%,C387&lt;=99%),"…",IF(C387=100%,"….",""))))</f>
        <v/>
      </c>
      <c r="N387" s="448" t="str">
        <f ca="1">IF(C387="x","",IF(C387="n/a",".",IF(C387=100%,"….","")))</f>
        <v/>
      </c>
    </row>
    <row r="388" spans="2:14" x14ac:dyDescent="0.2">
      <c r="B388" s="441" t="s">
        <v>1419</v>
      </c>
      <c r="C388" s="438"/>
      <c r="D388" s="438"/>
      <c r="E388" s="438"/>
      <c r="F388" s="438"/>
      <c r="G388" s="438"/>
      <c r="H388" s="438"/>
      <c r="I388" s="438"/>
      <c r="J388" s="438"/>
      <c r="K388" s="438"/>
      <c r="L388" s="438"/>
      <c r="M388" s="438"/>
      <c r="N388" s="442"/>
    </row>
    <row r="389" spans="2:14" x14ac:dyDescent="0.2">
      <c r="B389" s="332" t="s">
        <v>1413</v>
      </c>
      <c r="C389" s="16" t="str">
        <f ca="1">IF('Reference sheet'!G289="","x",'Reference sheet'!G289)</f>
        <v>x</v>
      </c>
      <c r="D389" s="18" t="str">
        <f t="shared" ref="D389:D391" ca="1" si="565">IF(C389="x","",IF(C389="n/a",".",IF(AND(C389&gt;=0%,C389&lt;=59%),"..",IF(AND(C389&gt;=60%,C389&lt;=99%),"…",IF(C389=100%,"….","")))))</f>
        <v/>
      </c>
      <c r="E389" s="18" t="str">
        <f t="shared" ref="E389:E391" ca="1" si="566">IF(C389="x","",IF(C389="n/a",".",IF(AND(C389&gt;=10%,C389&lt;=59%),"..",IF(AND(C389&gt;=60%,C389&lt;=99%),"…",IF(C389=100%,"….","")))))</f>
        <v/>
      </c>
      <c r="F389" s="18" t="str">
        <f t="shared" ref="F389:F391" ca="1" si="567">IF(C389="x","",IF(C389="n/a",".",IF(AND(C389&gt;=20%,C389&lt;=59%),"..",IF(AND(C389&gt;=60%,C389&lt;=99%),"…",IF(C389=100%,"….","")))))</f>
        <v/>
      </c>
      <c r="G389" s="18" t="str">
        <f t="shared" ref="G389:G391" ca="1" si="568">IF(C389="x","",IF(C389="n/a",".",IF(AND(C389&gt;=30%,C389&lt;=59%),"..",IF(AND(C389&gt;=60%,C389&lt;=99%),"…",IF(C389=100%,"….","")))))</f>
        <v/>
      </c>
      <c r="H389" s="18" t="str">
        <f t="shared" ref="H389:H391" ca="1" si="569">IF(C389="x","",IF(C389="n/a",".",IF(AND(C389&gt;=40%,C389&lt;=59%),"..",IF(AND(C389&gt;=60%,C389&lt;=99%),"…",IF(C389=100%,"….","")))))</f>
        <v/>
      </c>
      <c r="I389" s="18" t="str">
        <f t="shared" ref="I389:I391" ca="1" si="570">IF(C389="x","",IF(C389="n/a",".",IF(AND(C389&gt;=50%,C389&lt;=59%),"..",IF(AND(C389&gt;=60%,C389&lt;=99%),"…",IF(C389=100%,"….","")))))</f>
        <v/>
      </c>
      <c r="J389" s="18" t="str">
        <f t="shared" ref="J389:J391" ca="1" si="571">IF(C389="x","",IF(C389="n/a",".",IF(AND(C389&gt;=60%,C389&lt;=99%),"…",IF(C389=100%,"….",""))))</f>
        <v/>
      </c>
      <c r="K389" s="18" t="str">
        <f t="shared" ref="K389:K391" ca="1" si="572">IF(C389="x","",IF(C389="n/a",".",IF(AND(C389&gt;=70%,C389&lt;=99%),"…",IF(C389=100%,"….",""))))</f>
        <v/>
      </c>
      <c r="L389" s="18" t="str">
        <f t="shared" ref="L389:L391" ca="1" si="573">IF(C389="x","",IF(C389="n/a",".",IF(AND(C389&gt;=80%,C389&lt;=99%),"…",IF(C389=100%,"….",""))))</f>
        <v/>
      </c>
      <c r="M389" s="18" t="str">
        <f t="shared" ref="M389:M391" ca="1" si="574">IF(C389="x","",IF(C389="n/a",".",IF(AND(C389&gt;=90%,C389&lt;=99%),"…",IF(C389=100%,"….",""))))</f>
        <v/>
      </c>
      <c r="N389" s="129" t="str">
        <f t="shared" ref="N389:N391" ca="1" si="575">IF(C389="x","",IF(C389="n/a",".",IF(C389=100%,"….","")))</f>
        <v/>
      </c>
    </row>
    <row r="390" spans="2:14" x14ac:dyDescent="0.2">
      <c r="B390" s="441" t="s">
        <v>1420</v>
      </c>
      <c r="C390" s="438"/>
      <c r="D390" s="438"/>
      <c r="E390" s="438"/>
      <c r="F390" s="438"/>
      <c r="G390" s="438"/>
      <c r="H390" s="438"/>
      <c r="I390" s="438"/>
      <c r="J390" s="438"/>
      <c r="K390" s="438"/>
      <c r="L390" s="438"/>
      <c r="M390" s="438"/>
      <c r="N390" s="442"/>
    </row>
    <row r="391" spans="2:14" x14ac:dyDescent="0.2">
      <c r="B391" s="332" t="s">
        <v>1414</v>
      </c>
      <c r="C391" s="16" t="str">
        <f ca="1">IF('Reference sheet'!G291="","x",'Reference sheet'!G291)</f>
        <v>x</v>
      </c>
      <c r="D391" s="18" t="str">
        <f t="shared" ca="1" si="565"/>
        <v/>
      </c>
      <c r="E391" s="18" t="str">
        <f t="shared" ca="1" si="566"/>
        <v/>
      </c>
      <c r="F391" s="18" t="str">
        <f t="shared" ca="1" si="567"/>
        <v/>
      </c>
      <c r="G391" s="18" t="str">
        <f t="shared" ca="1" si="568"/>
        <v/>
      </c>
      <c r="H391" s="18" t="str">
        <f t="shared" ca="1" si="569"/>
        <v/>
      </c>
      <c r="I391" s="18" t="str">
        <f t="shared" ca="1" si="570"/>
        <v/>
      </c>
      <c r="J391" s="18" t="str">
        <f t="shared" ca="1" si="571"/>
        <v/>
      </c>
      <c r="K391" s="18" t="str">
        <f t="shared" ca="1" si="572"/>
        <v/>
      </c>
      <c r="L391" s="18" t="str">
        <f t="shared" ca="1" si="573"/>
        <v/>
      </c>
      <c r="M391" s="18" t="str">
        <f t="shared" ca="1" si="574"/>
        <v/>
      </c>
      <c r="N391" s="129" t="str">
        <f t="shared" ca="1" si="575"/>
        <v/>
      </c>
    </row>
    <row r="392" spans="2:14" x14ac:dyDescent="0.2">
      <c r="B392" s="441" t="s">
        <v>1421</v>
      </c>
      <c r="C392" s="438"/>
      <c r="D392" s="438"/>
      <c r="E392" s="438"/>
      <c r="F392" s="438"/>
      <c r="G392" s="438"/>
      <c r="H392" s="438"/>
      <c r="I392" s="438"/>
      <c r="J392" s="438"/>
      <c r="K392" s="438"/>
      <c r="L392" s="438"/>
      <c r="M392" s="438"/>
      <c r="N392" s="442"/>
    </row>
    <row r="393" spans="2:14" x14ac:dyDescent="0.2">
      <c r="B393" s="334" t="s">
        <v>1415</v>
      </c>
      <c r="C393" s="135" t="str">
        <f ca="1">IF('Reference sheet'!G293="","x",'Reference sheet'!G293)</f>
        <v>x</v>
      </c>
      <c r="D393" s="443" t="str">
        <f t="shared" ref="D393" ca="1" si="576">IF(C393="x","",IF(C393="n/a",".",IF(AND(C393&gt;=0%,C393&lt;=59%),"..",IF(AND(C393&gt;=60%,C393&lt;=99%),"…",IF(C393=100%,"….","")))))</f>
        <v/>
      </c>
      <c r="E393" s="443" t="str">
        <f t="shared" ref="E393" ca="1" si="577">IF(C393="x","",IF(C393="n/a",".",IF(AND(C393&gt;=10%,C393&lt;=59%),"..",IF(AND(C393&gt;=60%,C393&lt;=99%),"…",IF(C393=100%,"….","")))))</f>
        <v/>
      </c>
      <c r="F393" s="443" t="str">
        <f t="shared" ref="F393" ca="1" si="578">IF(C393="x","",IF(C393="n/a",".",IF(AND(C393&gt;=20%,C393&lt;=59%),"..",IF(AND(C393&gt;=60%,C393&lt;=99%),"…",IF(C393=100%,"….","")))))</f>
        <v/>
      </c>
      <c r="G393" s="443" t="str">
        <f t="shared" ref="G393" ca="1" si="579">IF(C393="x","",IF(C393="n/a",".",IF(AND(C393&gt;=30%,C393&lt;=59%),"..",IF(AND(C393&gt;=60%,C393&lt;=99%),"…",IF(C393=100%,"….","")))))</f>
        <v/>
      </c>
      <c r="H393" s="443" t="str">
        <f t="shared" ref="H393" ca="1" si="580">IF(C393="x","",IF(C393="n/a",".",IF(AND(C393&gt;=40%,C393&lt;=59%),"..",IF(AND(C393&gt;=60%,C393&lt;=99%),"…",IF(C393=100%,"….","")))))</f>
        <v/>
      </c>
      <c r="I393" s="443" t="str">
        <f t="shared" ref="I393" ca="1" si="581">IF(C393="x","",IF(C393="n/a",".",IF(AND(C393&gt;=50%,C393&lt;=59%),"..",IF(AND(C393&gt;=60%,C393&lt;=99%),"…",IF(C393=100%,"….","")))))</f>
        <v/>
      </c>
      <c r="J393" s="443" t="str">
        <f t="shared" ref="J393" ca="1" si="582">IF(C393="x","",IF(C393="n/a",".",IF(AND(C393&gt;=60%,C393&lt;=99%),"…",IF(C393=100%,"….",""))))</f>
        <v/>
      </c>
      <c r="K393" s="443" t="str">
        <f t="shared" ref="K393" ca="1" si="583">IF(C393="x","",IF(C393="n/a",".",IF(AND(C393&gt;=70%,C393&lt;=99%),"…",IF(C393=100%,"….",""))))</f>
        <v/>
      </c>
      <c r="L393" s="443" t="str">
        <f t="shared" ref="L393" ca="1" si="584">IF(C393="x","",IF(C393="n/a",".",IF(AND(C393&gt;=80%,C393&lt;=99%),"…",IF(C393=100%,"….",""))))</f>
        <v/>
      </c>
      <c r="M393" s="443" t="str">
        <f t="shared" ref="M393" ca="1" si="585">IF(C393="x","",IF(C393="n/a",".",IF(AND(C393&gt;=90%,C393&lt;=99%),"…",IF(C393=100%,"….",""))))</f>
        <v/>
      </c>
      <c r="N393" s="444" t="str">
        <f t="shared" ref="N393" ca="1" si="586">IF(C393="x","",IF(C393="n/a",".",IF(C393=100%,"….","")))</f>
        <v/>
      </c>
    </row>
    <row r="395" spans="2:14" x14ac:dyDescent="0.2">
      <c r="B395" s="434" t="s">
        <v>1409</v>
      </c>
      <c r="C395" s="435"/>
      <c r="D395" s="435"/>
      <c r="E395" s="435"/>
      <c r="F395" s="435"/>
      <c r="G395" s="435"/>
      <c r="H395" s="435"/>
      <c r="I395" s="435"/>
      <c r="J395" s="435"/>
      <c r="K395" s="435"/>
      <c r="L395" s="435"/>
      <c r="M395" s="435"/>
      <c r="N395" s="435"/>
    </row>
    <row r="396" spans="2:14" x14ac:dyDescent="0.2">
      <c r="B396" s="435" t="s">
        <v>401</v>
      </c>
      <c r="C396" s="435"/>
      <c r="D396" s="435"/>
      <c r="E396" s="435"/>
      <c r="F396" s="435"/>
      <c r="G396" s="449">
        <f ca="1">COUNTIF(C383:C393,1)</f>
        <v>0</v>
      </c>
      <c r="H396" s="450" t="str">
        <f ca="1">IFERROR(G396/G399,"")</f>
        <v/>
      </c>
      <c r="I396" s="435"/>
      <c r="J396" s="435"/>
      <c r="K396" s="435"/>
      <c r="L396" s="435"/>
      <c r="M396" s="435"/>
      <c r="N396" s="435"/>
    </row>
    <row r="397" spans="2:14" x14ac:dyDescent="0.2">
      <c r="B397" s="435" t="s">
        <v>402</v>
      </c>
      <c r="C397" s="435"/>
      <c r="D397" s="435"/>
      <c r="E397" s="435"/>
      <c r="F397" s="435"/>
      <c r="G397" s="449">
        <f ca="1">COUNTIFS(C383:C393,"&lt;&gt;",C383:C393,"&lt;&gt;n/a",C383:C393,"&lt;&gt;x",C383:C393,"&lt;&gt;1")</f>
        <v>0</v>
      </c>
      <c r="H397" s="450" t="str">
        <f ca="1">IFERROR(G397/G399,"")</f>
        <v/>
      </c>
      <c r="I397" s="435"/>
      <c r="J397" s="435"/>
      <c r="K397" s="435"/>
      <c r="L397" s="435"/>
      <c r="M397" s="435"/>
      <c r="N397" s="435"/>
    </row>
    <row r="398" spans="2:14" hidden="1" x14ac:dyDescent="0.2">
      <c r="B398" s="435" t="s">
        <v>403</v>
      </c>
      <c r="C398" s="435"/>
      <c r="D398" s="435"/>
      <c r="E398" s="435"/>
      <c r="F398" s="435"/>
      <c r="G398" s="449">
        <f ca="1">COUNTIF(C383:C393,"n/a")</f>
        <v>0</v>
      </c>
      <c r="H398" s="450" t="str">
        <f ca="1">IFERROR(G398/G399,"")</f>
        <v/>
      </c>
      <c r="I398" s="435"/>
      <c r="J398" s="435"/>
      <c r="K398" s="435"/>
      <c r="L398" s="435"/>
      <c r="M398" s="435"/>
      <c r="N398" s="435"/>
    </row>
    <row r="399" spans="2:14" x14ac:dyDescent="0.2">
      <c r="B399" s="435" t="s">
        <v>404</v>
      </c>
      <c r="C399" s="435"/>
      <c r="D399" s="435"/>
      <c r="E399" s="435"/>
      <c r="F399" s="435"/>
      <c r="G399" s="436">
        <f ca="1">SUM(G396:G398)</f>
        <v>0</v>
      </c>
      <c r="H399" s="437" t="str">
        <f ca="1">IF(OR(G399=0,G399=6),"","NOTE: Total should be equal to 6, please review actions")</f>
        <v/>
      </c>
      <c r="I399" s="435"/>
      <c r="J399" s="435"/>
      <c r="K399" s="435"/>
      <c r="L399" s="435"/>
      <c r="M399" s="435"/>
      <c r="N399" s="435"/>
    </row>
  </sheetData>
  <sheetProtection sheet="1" objects="1" scenarios="1"/>
  <mergeCells count="33">
    <mergeCell ref="D4:M4"/>
    <mergeCell ref="B4:B5"/>
    <mergeCell ref="C4:C5"/>
    <mergeCell ref="D345:M345"/>
    <mergeCell ref="C345:C346"/>
    <mergeCell ref="B345:B346"/>
    <mergeCell ref="B108:B109"/>
    <mergeCell ref="C108:C109"/>
    <mergeCell ref="D108:M108"/>
    <mergeCell ref="B111:N111"/>
    <mergeCell ref="B71:B72"/>
    <mergeCell ref="C71:C72"/>
    <mergeCell ref="D71:M71"/>
    <mergeCell ref="B310:B311"/>
    <mergeCell ref="C310:C311"/>
    <mergeCell ref="D310:M310"/>
    <mergeCell ref="S7:S8"/>
    <mergeCell ref="D157:M157"/>
    <mergeCell ref="C157:C158"/>
    <mergeCell ref="B157:B158"/>
    <mergeCell ref="Q34:S34"/>
    <mergeCell ref="Q21:S21"/>
    <mergeCell ref="B380:B381"/>
    <mergeCell ref="C380:C381"/>
    <mergeCell ref="D380:M380"/>
    <mergeCell ref="Q7:Q8"/>
    <mergeCell ref="R7:R8"/>
    <mergeCell ref="D273:M273"/>
    <mergeCell ref="C273:C274"/>
    <mergeCell ref="B273:B274"/>
    <mergeCell ref="B201:B202"/>
    <mergeCell ref="C201:C202"/>
    <mergeCell ref="D201:M201"/>
  </mergeCells>
  <conditionalFormatting sqref="D1:N3 D71 N71 D72:N78 D80:N86 D88:N91 D311:N319 D310 N310 D321:N329 D331:N375 D274:N284 D273 N273 D286:N288 D290:N292 D294:N296 D298:N309 D202:N215 D201 N201 D229:N237 D239:N272 D217:N227 D93:N107 D158:N168 D157 N157 D170:N176 D178:N183 D185:N200 D109:N110 D108 N108 D5:N16 D4 N4 D18:N36 D38:N53 D55:N70 D112:N120 D123:N130 D132:N137 D139:N139 D147:N156 D377:N384 D386:N387 D391:N391 D389:N389 D393:N393">
    <cfRule type="cellIs" dxfId="175" priority="196" operator="equal">
      <formula>"…."</formula>
    </cfRule>
    <cfRule type="cellIs" dxfId="174" priority="197" operator="equal">
      <formula>"…"</formula>
    </cfRule>
    <cfRule type="cellIs" dxfId="173" priority="198" operator="equal">
      <formula>".."</formula>
    </cfRule>
    <cfRule type="cellIs" dxfId="172" priority="199" operator="equal">
      <formula>"."</formula>
    </cfRule>
  </conditionalFormatting>
  <conditionalFormatting sqref="C73:C78 C80:C86 C88:C91 C312:C319 C321:C329 C331:C375 C275:C284 C286:C288 C290:C292 C294:C296 C298:C310 C203:C215 C229:C237 C239:C273 C217:C227 C93:C108 C159:C168 C170:C176 C178:C183 C185:C201 C110 C1:C4 C18:C36 C38:C53 C55:C71 C6:C16 C112:C120 C123:C130 C132:C137 C139 C147:C157 C377:C384 C386:C387 C391 C389 C393">
    <cfRule type="cellIs" dxfId="171" priority="195" operator="equal">
      <formula>"x"</formula>
    </cfRule>
  </conditionalFormatting>
  <conditionalFormatting sqref="D79:N79">
    <cfRule type="cellIs" dxfId="170" priority="191" operator="equal">
      <formula>"…."</formula>
    </cfRule>
    <cfRule type="cellIs" dxfId="169" priority="192" operator="equal">
      <formula>"…"</formula>
    </cfRule>
    <cfRule type="cellIs" dxfId="168" priority="193" operator="equal">
      <formula>".."</formula>
    </cfRule>
    <cfRule type="cellIs" dxfId="167" priority="194" operator="equal">
      <formula>"."</formula>
    </cfRule>
  </conditionalFormatting>
  <conditionalFormatting sqref="C79">
    <cfRule type="cellIs" dxfId="166" priority="190" operator="equal">
      <formula>"x"</formula>
    </cfRule>
  </conditionalFormatting>
  <conditionalFormatting sqref="D87:N87">
    <cfRule type="cellIs" dxfId="165" priority="186" operator="equal">
      <formula>"…."</formula>
    </cfRule>
    <cfRule type="cellIs" dxfId="164" priority="187" operator="equal">
      <formula>"…"</formula>
    </cfRule>
    <cfRule type="cellIs" dxfId="163" priority="188" operator="equal">
      <formula>".."</formula>
    </cfRule>
    <cfRule type="cellIs" dxfId="162" priority="189" operator="equal">
      <formula>"."</formula>
    </cfRule>
  </conditionalFormatting>
  <conditionalFormatting sqref="C87">
    <cfRule type="cellIs" dxfId="161" priority="185" operator="equal">
      <formula>"x"</formula>
    </cfRule>
  </conditionalFormatting>
  <conditionalFormatting sqref="D92:N92">
    <cfRule type="cellIs" dxfId="160" priority="181" operator="equal">
      <formula>"…."</formula>
    </cfRule>
    <cfRule type="cellIs" dxfId="159" priority="182" operator="equal">
      <formula>"…"</formula>
    </cfRule>
    <cfRule type="cellIs" dxfId="158" priority="183" operator="equal">
      <formula>".."</formula>
    </cfRule>
    <cfRule type="cellIs" dxfId="157" priority="184" operator="equal">
      <formula>"."</formula>
    </cfRule>
  </conditionalFormatting>
  <conditionalFormatting sqref="C92">
    <cfRule type="cellIs" dxfId="156" priority="180" operator="equal">
      <formula>"x"</formula>
    </cfRule>
  </conditionalFormatting>
  <conditionalFormatting sqref="D320:N320">
    <cfRule type="cellIs" dxfId="155" priority="176" operator="equal">
      <formula>"…."</formula>
    </cfRule>
    <cfRule type="cellIs" dxfId="154" priority="177" operator="equal">
      <formula>"…"</formula>
    </cfRule>
    <cfRule type="cellIs" dxfId="153" priority="178" operator="equal">
      <formula>".."</formula>
    </cfRule>
    <cfRule type="cellIs" dxfId="152" priority="179" operator="equal">
      <formula>"."</formula>
    </cfRule>
  </conditionalFormatting>
  <conditionalFormatting sqref="C320">
    <cfRule type="cellIs" dxfId="151" priority="175" operator="equal">
      <formula>"x"</formula>
    </cfRule>
  </conditionalFormatting>
  <conditionalFormatting sqref="D330:N330">
    <cfRule type="cellIs" dxfId="150" priority="171" operator="equal">
      <formula>"…."</formula>
    </cfRule>
    <cfRule type="cellIs" dxfId="149" priority="172" operator="equal">
      <formula>"…"</formula>
    </cfRule>
    <cfRule type="cellIs" dxfId="148" priority="173" operator="equal">
      <formula>".."</formula>
    </cfRule>
    <cfRule type="cellIs" dxfId="147" priority="174" operator="equal">
      <formula>"."</formula>
    </cfRule>
  </conditionalFormatting>
  <conditionalFormatting sqref="C330">
    <cfRule type="cellIs" dxfId="146" priority="170" operator="equal">
      <formula>"x"</formula>
    </cfRule>
  </conditionalFormatting>
  <conditionalFormatting sqref="D285:N285">
    <cfRule type="cellIs" dxfId="145" priority="166" operator="equal">
      <formula>"…."</formula>
    </cfRule>
    <cfRule type="cellIs" dxfId="144" priority="167" operator="equal">
      <formula>"…"</formula>
    </cfRule>
    <cfRule type="cellIs" dxfId="143" priority="168" operator="equal">
      <formula>".."</formula>
    </cfRule>
    <cfRule type="cellIs" dxfId="142" priority="169" operator="equal">
      <formula>"."</formula>
    </cfRule>
  </conditionalFormatting>
  <conditionalFormatting sqref="C285">
    <cfRule type="cellIs" dxfId="141" priority="165" operator="equal">
      <formula>"x"</formula>
    </cfRule>
  </conditionalFormatting>
  <conditionalFormatting sqref="D289:N289">
    <cfRule type="cellIs" dxfId="140" priority="161" operator="equal">
      <formula>"…."</formula>
    </cfRule>
    <cfRule type="cellIs" dxfId="139" priority="162" operator="equal">
      <formula>"…"</formula>
    </cfRule>
    <cfRule type="cellIs" dxfId="138" priority="163" operator="equal">
      <formula>".."</formula>
    </cfRule>
    <cfRule type="cellIs" dxfId="137" priority="164" operator="equal">
      <formula>"."</formula>
    </cfRule>
  </conditionalFormatting>
  <conditionalFormatting sqref="C289">
    <cfRule type="cellIs" dxfId="136" priority="160" operator="equal">
      <formula>"x"</formula>
    </cfRule>
  </conditionalFormatting>
  <conditionalFormatting sqref="D293:N293">
    <cfRule type="cellIs" dxfId="135" priority="156" operator="equal">
      <formula>"…."</formula>
    </cfRule>
    <cfRule type="cellIs" dxfId="134" priority="157" operator="equal">
      <formula>"…"</formula>
    </cfRule>
    <cfRule type="cellIs" dxfId="133" priority="158" operator="equal">
      <formula>".."</formula>
    </cfRule>
    <cfRule type="cellIs" dxfId="132" priority="159" operator="equal">
      <formula>"."</formula>
    </cfRule>
  </conditionalFormatting>
  <conditionalFormatting sqref="C293">
    <cfRule type="cellIs" dxfId="131" priority="155" operator="equal">
      <formula>"x"</formula>
    </cfRule>
  </conditionalFormatting>
  <conditionalFormatting sqref="D297:N297">
    <cfRule type="cellIs" dxfId="130" priority="151" operator="equal">
      <formula>"…."</formula>
    </cfRule>
    <cfRule type="cellIs" dxfId="129" priority="152" operator="equal">
      <formula>"…"</formula>
    </cfRule>
    <cfRule type="cellIs" dxfId="128" priority="153" operator="equal">
      <formula>".."</formula>
    </cfRule>
    <cfRule type="cellIs" dxfId="127" priority="154" operator="equal">
      <formula>"."</formula>
    </cfRule>
  </conditionalFormatting>
  <conditionalFormatting sqref="C297">
    <cfRule type="cellIs" dxfId="126" priority="150" operator="equal">
      <formula>"x"</formula>
    </cfRule>
  </conditionalFormatting>
  <conditionalFormatting sqref="D228:N228">
    <cfRule type="cellIs" dxfId="125" priority="146" operator="equal">
      <formula>"…."</formula>
    </cfRule>
    <cfRule type="cellIs" dxfId="124" priority="147" operator="equal">
      <formula>"…"</formula>
    </cfRule>
    <cfRule type="cellIs" dxfId="123" priority="148" operator="equal">
      <formula>".."</formula>
    </cfRule>
    <cfRule type="cellIs" dxfId="122" priority="149" operator="equal">
      <formula>"."</formula>
    </cfRule>
  </conditionalFormatting>
  <conditionalFormatting sqref="C228">
    <cfRule type="cellIs" dxfId="121" priority="145" operator="equal">
      <formula>"x"</formula>
    </cfRule>
  </conditionalFormatting>
  <conditionalFormatting sqref="D238:N238">
    <cfRule type="cellIs" dxfId="120" priority="141" operator="equal">
      <formula>"…."</formula>
    </cfRule>
    <cfRule type="cellIs" dxfId="119" priority="142" operator="equal">
      <formula>"…"</formula>
    </cfRule>
    <cfRule type="cellIs" dxfId="118" priority="143" operator="equal">
      <formula>".."</formula>
    </cfRule>
    <cfRule type="cellIs" dxfId="117" priority="144" operator="equal">
      <formula>"."</formula>
    </cfRule>
  </conditionalFormatting>
  <conditionalFormatting sqref="C238">
    <cfRule type="cellIs" dxfId="116" priority="140" operator="equal">
      <formula>"x"</formula>
    </cfRule>
  </conditionalFormatting>
  <conditionalFormatting sqref="D216:N216">
    <cfRule type="cellIs" dxfId="115" priority="136" operator="equal">
      <formula>"…."</formula>
    </cfRule>
    <cfRule type="cellIs" dxfId="114" priority="137" operator="equal">
      <formula>"…"</formula>
    </cfRule>
    <cfRule type="cellIs" dxfId="113" priority="138" operator="equal">
      <formula>".."</formula>
    </cfRule>
    <cfRule type="cellIs" dxfId="112" priority="139" operator="equal">
      <formula>"."</formula>
    </cfRule>
  </conditionalFormatting>
  <conditionalFormatting sqref="C216">
    <cfRule type="cellIs" dxfId="111" priority="135" operator="equal">
      <formula>"x"</formula>
    </cfRule>
  </conditionalFormatting>
  <conditionalFormatting sqref="D169:N169">
    <cfRule type="cellIs" dxfId="110" priority="131" operator="equal">
      <formula>"…."</formula>
    </cfRule>
    <cfRule type="cellIs" dxfId="109" priority="132" operator="equal">
      <formula>"…"</formula>
    </cfRule>
    <cfRule type="cellIs" dxfId="108" priority="133" operator="equal">
      <formula>".."</formula>
    </cfRule>
    <cfRule type="cellIs" dxfId="107" priority="134" operator="equal">
      <formula>"."</formula>
    </cfRule>
  </conditionalFormatting>
  <conditionalFormatting sqref="C169">
    <cfRule type="cellIs" dxfId="106" priority="130" operator="equal">
      <formula>"x"</formula>
    </cfRule>
  </conditionalFormatting>
  <conditionalFormatting sqref="D177:N177">
    <cfRule type="cellIs" dxfId="105" priority="126" operator="equal">
      <formula>"…."</formula>
    </cfRule>
    <cfRule type="cellIs" dxfId="104" priority="127" operator="equal">
      <formula>"…"</formula>
    </cfRule>
    <cfRule type="cellIs" dxfId="103" priority="128" operator="equal">
      <formula>".."</formula>
    </cfRule>
    <cfRule type="cellIs" dxfId="102" priority="129" operator="equal">
      <formula>"."</formula>
    </cfRule>
  </conditionalFormatting>
  <conditionalFormatting sqref="C177">
    <cfRule type="cellIs" dxfId="101" priority="125" operator="equal">
      <formula>"x"</formula>
    </cfRule>
  </conditionalFormatting>
  <conditionalFormatting sqref="D184:N184">
    <cfRule type="cellIs" dxfId="100" priority="121" operator="equal">
      <formula>"…."</formula>
    </cfRule>
    <cfRule type="cellIs" dxfId="99" priority="122" operator="equal">
      <formula>"…"</formula>
    </cfRule>
    <cfRule type="cellIs" dxfId="98" priority="123" operator="equal">
      <formula>".."</formula>
    </cfRule>
    <cfRule type="cellIs" dxfId="97" priority="124" operator="equal">
      <formula>"."</formula>
    </cfRule>
  </conditionalFormatting>
  <conditionalFormatting sqref="C184">
    <cfRule type="cellIs" dxfId="96" priority="120" operator="equal">
      <formula>"x"</formula>
    </cfRule>
  </conditionalFormatting>
  <conditionalFormatting sqref="D17:N17">
    <cfRule type="cellIs" dxfId="95" priority="106" operator="equal">
      <formula>"…."</formula>
    </cfRule>
    <cfRule type="cellIs" dxfId="94" priority="107" operator="equal">
      <formula>"…"</formula>
    </cfRule>
    <cfRule type="cellIs" dxfId="93" priority="108" operator="equal">
      <formula>".."</formula>
    </cfRule>
    <cfRule type="cellIs" dxfId="92" priority="109" operator="equal">
      <formula>"."</formula>
    </cfRule>
  </conditionalFormatting>
  <conditionalFormatting sqref="C17">
    <cfRule type="cellIs" dxfId="91" priority="105" operator="equal">
      <formula>"x"</formula>
    </cfRule>
  </conditionalFormatting>
  <conditionalFormatting sqref="D131:N131">
    <cfRule type="cellIs" dxfId="90" priority="76" operator="equal">
      <formula>"…."</formula>
    </cfRule>
    <cfRule type="cellIs" dxfId="89" priority="77" operator="equal">
      <formula>"…"</formula>
    </cfRule>
    <cfRule type="cellIs" dxfId="88" priority="78" operator="equal">
      <formula>".."</formula>
    </cfRule>
    <cfRule type="cellIs" dxfId="87" priority="79" operator="equal">
      <formula>"."</formula>
    </cfRule>
  </conditionalFormatting>
  <conditionalFormatting sqref="C131">
    <cfRule type="cellIs" dxfId="86" priority="75" operator="equal">
      <formula>"x"</formula>
    </cfRule>
  </conditionalFormatting>
  <conditionalFormatting sqref="D37:N37">
    <cfRule type="cellIs" dxfId="85" priority="101" operator="equal">
      <formula>"…."</formula>
    </cfRule>
    <cfRule type="cellIs" dxfId="84" priority="102" operator="equal">
      <formula>"…"</formula>
    </cfRule>
    <cfRule type="cellIs" dxfId="83" priority="103" operator="equal">
      <formula>".."</formula>
    </cfRule>
    <cfRule type="cellIs" dxfId="82" priority="104" operator="equal">
      <formula>"."</formula>
    </cfRule>
  </conditionalFormatting>
  <conditionalFormatting sqref="C37">
    <cfRule type="cellIs" dxfId="81" priority="100" operator="equal">
      <formula>"x"</formula>
    </cfRule>
  </conditionalFormatting>
  <conditionalFormatting sqref="D54:N54">
    <cfRule type="cellIs" dxfId="80" priority="96" operator="equal">
      <formula>"…."</formula>
    </cfRule>
    <cfRule type="cellIs" dxfId="79" priority="97" operator="equal">
      <formula>"…"</formula>
    </cfRule>
    <cfRule type="cellIs" dxfId="78" priority="98" operator="equal">
      <formula>".."</formula>
    </cfRule>
    <cfRule type="cellIs" dxfId="77" priority="99" operator="equal">
      <formula>"."</formula>
    </cfRule>
  </conditionalFormatting>
  <conditionalFormatting sqref="C54">
    <cfRule type="cellIs" dxfId="76" priority="95" operator="equal">
      <formula>"x"</formula>
    </cfRule>
  </conditionalFormatting>
  <conditionalFormatting sqref="S9:S16 S18">
    <cfRule type="cellIs" dxfId="75" priority="92" operator="notEqual">
      <formula>1</formula>
    </cfRule>
  </conditionalFormatting>
  <conditionalFormatting sqref="R23:R31">
    <cfRule type="cellIs" dxfId="74" priority="91" operator="notEqual">
      <formula>0</formula>
    </cfRule>
  </conditionalFormatting>
  <conditionalFormatting sqref="R36:R44">
    <cfRule type="cellIs" dxfId="73" priority="90" operator="between">
      <formula>0.001</formula>
      <formula>1</formula>
    </cfRule>
  </conditionalFormatting>
  <conditionalFormatting sqref="D121:N121">
    <cfRule type="cellIs" dxfId="72" priority="86" operator="equal">
      <formula>"…."</formula>
    </cfRule>
    <cfRule type="cellIs" dxfId="71" priority="87" operator="equal">
      <formula>"…"</formula>
    </cfRule>
    <cfRule type="cellIs" dxfId="70" priority="88" operator="equal">
      <formula>".."</formula>
    </cfRule>
    <cfRule type="cellIs" dxfId="69" priority="89" operator="equal">
      <formula>"."</formula>
    </cfRule>
  </conditionalFormatting>
  <conditionalFormatting sqref="C121">
    <cfRule type="cellIs" dxfId="68" priority="85" operator="equal">
      <formula>"x"</formula>
    </cfRule>
  </conditionalFormatting>
  <conditionalFormatting sqref="D122:N122">
    <cfRule type="cellIs" dxfId="67" priority="81" operator="equal">
      <formula>"…."</formula>
    </cfRule>
    <cfRule type="cellIs" dxfId="66" priority="82" operator="equal">
      <formula>"…"</formula>
    </cfRule>
    <cfRule type="cellIs" dxfId="65" priority="83" operator="equal">
      <formula>".."</formula>
    </cfRule>
    <cfRule type="cellIs" dxfId="64" priority="84" operator="equal">
      <formula>"."</formula>
    </cfRule>
  </conditionalFormatting>
  <conditionalFormatting sqref="C122">
    <cfRule type="cellIs" dxfId="63" priority="80" operator="equal">
      <formula>"x"</formula>
    </cfRule>
  </conditionalFormatting>
  <conditionalFormatting sqref="D138:N138">
    <cfRule type="cellIs" dxfId="62" priority="71" operator="equal">
      <formula>"…."</formula>
    </cfRule>
    <cfRule type="cellIs" dxfId="61" priority="72" operator="equal">
      <formula>"…"</formula>
    </cfRule>
    <cfRule type="cellIs" dxfId="60" priority="73" operator="equal">
      <formula>".."</formula>
    </cfRule>
    <cfRule type="cellIs" dxfId="59" priority="74" operator="equal">
      <formula>"."</formula>
    </cfRule>
  </conditionalFormatting>
  <conditionalFormatting sqref="C138">
    <cfRule type="cellIs" dxfId="58" priority="70" operator="equal">
      <formula>"x"</formula>
    </cfRule>
  </conditionalFormatting>
  <conditionalFormatting sqref="D142:N142">
    <cfRule type="cellIs" dxfId="57" priority="66" operator="equal">
      <formula>"…."</formula>
    </cfRule>
    <cfRule type="cellIs" dxfId="56" priority="67" operator="equal">
      <formula>"…"</formula>
    </cfRule>
    <cfRule type="cellIs" dxfId="55" priority="68" operator="equal">
      <formula>".."</formula>
    </cfRule>
    <cfRule type="cellIs" dxfId="54" priority="69" operator="equal">
      <formula>"."</formula>
    </cfRule>
  </conditionalFormatting>
  <conditionalFormatting sqref="C142">
    <cfRule type="cellIs" dxfId="53" priority="65" operator="equal">
      <formula>"x"</formula>
    </cfRule>
  </conditionalFormatting>
  <conditionalFormatting sqref="D140:N140">
    <cfRule type="cellIs" dxfId="52" priority="61" operator="equal">
      <formula>"…."</formula>
    </cfRule>
    <cfRule type="cellIs" dxfId="51" priority="62" operator="equal">
      <formula>"…"</formula>
    </cfRule>
    <cfRule type="cellIs" dxfId="50" priority="63" operator="equal">
      <formula>".."</formula>
    </cfRule>
    <cfRule type="cellIs" dxfId="49" priority="64" operator="equal">
      <formula>"."</formula>
    </cfRule>
  </conditionalFormatting>
  <conditionalFormatting sqref="C140">
    <cfRule type="cellIs" dxfId="48" priority="60" operator="equal">
      <formula>"x"</formula>
    </cfRule>
  </conditionalFormatting>
  <conditionalFormatting sqref="D141:N141">
    <cfRule type="cellIs" dxfId="47" priority="56" operator="equal">
      <formula>"…."</formula>
    </cfRule>
    <cfRule type="cellIs" dxfId="46" priority="57" operator="equal">
      <formula>"…"</formula>
    </cfRule>
    <cfRule type="cellIs" dxfId="45" priority="58" operator="equal">
      <formula>".."</formula>
    </cfRule>
    <cfRule type="cellIs" dxfId="44" priority="59" operator="equal">
      <formula>"."</formula>
    </cfRule>
  </conditionalFormatting>
  <conditionalFormatting sqref="C141">
    <cfRule type="cellIs" dxfId="43" priority="55" operator="equal">
      <formula>"x"</formula>
    </cfRule>
  </conditionalFormatting>
  <conditionalFormatting sqref="D146:N146">
    <cfRule type="cellIs" dxfId="42" priority="51" operator="equal">
      <formula>"…."</formula>
    </cfRule>
    <cfRule type="cellIs" dxfId="41" priority="52" operator="equal">
      <formula>"…"</formula>
    </cfRule>
    <cfRule type="cellIs" dxfId="40" priority="53" operator="equal">
      <formula>".."</formula>
    </cfRule>
    <cfRule type="cellIs" dxfId="39" priority="54" operator="equal">
      <formula>"."</formula>
    </cfRule>
  </conditionalFormatting>
  <conditionalFormatting sqref="C146">
    <cfRule type="cellIs" dxfId="38" priority="50" operator="equal">
      <formula>"x"</formula>
    </cfRule>
  </conditionalFormatting>
  <conditionalFormatting sqref="D143:N143">
    <cfRule type="cellIs" dxfId="37" priority="46" operator="equal">
      <formula>"…."</formula>
    </cfRule>
    <cfRule type="cellIs" dxfId="36" priority="47" operator="equal">
      <formula>"…"</formula>
    </cfRule>
    <cfRule type="cellIs" dxfId="35" priority="48" operator="equal">
      <formula>".."</formula>
    </cfRule>
    <cfRule type="cellIs" dxfId="34" priority="49" operator="equal">
      <formula>"."</formula>
    </cfRule>
  </conditionalFormatting>
  <conditionalFormatting sqref="C143">
    <cfRule type="cellIs" dxfId="33" priority="45" operator="equal">
      <formula>"x"</formula>
    </cfRule>
  </conditionalFormatting>
  <conditionalFormatting sqref="D144:N144">
    <cfRule type="cellIs" dxfId="32" priority="41" operator="equal">
      <formula>"…."</formula>
    </cfRule>
    <cfRule type="cellIs" dxfId="31" priority="42" operator="equal">
      <formula>"…"</formula>
    </cfRule>
    <cfRule type="cellIs" dxfId="30" priority="43" operator="equal">
      <formula>".."</formula>
    </cfRule>
    <cfRule type="cellIs" dxfId="29" priority="44" operator="equal">
      <formula>"."</formula>
    </cfRule>
  </conditionalFormatting>
  <conditionalFormatting sqref="C144">
    <cfRule type="cellIs" dxfId="28" priority="40" operator="equal">
      <formula>"x"</formula>
    </cfRule>
  </conditionalFormatting>
  <conditionalFormatting sqref="D145:N145">
    <cfRule type="cellIs" dxfId="27" priority="36" operator="equal">
      <formula>"…."</formula>
    </cfRule>
    <cfRule type="cellIs" dxfId="26" priority="37" operator="equal">
      <formula>"…"</formula>
    </cfRule>
    <cfRule type="cellIs" dxfId="25" priority="38" operator="equal">
      <formula>".."</formula>
    </cfRule>
    <cfRule type="cellIs" dxfId="24" priority="39" operator="equal">
      <formula>"."</formula>
    </cfRule>
  </conditionalFormatting>
  <conditionalFormatting sqref="C145">
    <cfRule type="cellIs" dxfId="23" priority="35" operator="equal">
      <formula>"x"</formula>
    </cfRule>
  </conditionalFormatting>
  <conditionalFormatting sqref="D385:N385">
    <cfRule type="cellIs" dxfId="22" priority="26" operator="equal">
      <formula>"…."</formula>
    </cfRule>
    <cfRule type="cellIs" dxfId="21" priority="27" operator="equal">
      <formula>"…"</formula>
    </cfRule>
    <cfRule type="cellIs" dxfId="20" priority="28" operator="equal">
      <formula>".."</formula>
    </cfRule>
    <cfRule type="cellIs" dxfId="19" priority="29" operator="equal">
      <formula>"."</formula>
    </cfRule>
  </conditionalFormatting>
  <conditionalFormatting sqref="C385">
    <cfRule type="cellIs" dxfId="18" priority="25" operator="equal">
      <formula>"x"</formula>
    </cfRule>
  </conditionalFormatting>
  <conditionalFormatting sqref="D388:N388">
    <cfRule type="cellIs" dxfId="17" priority="21" operator="equal">
      <formula>"…."</formula>
    </cfRule>
    <cfRule type="cellIs" dxfId="16" priority="22" operator="equal">
      <formula>"…"</formula>
    </cfRule>
    <cfRule type="cellIs" dxfId="15" priority="23" operator="equal">
      <formula>".."</formula>
    </cfRule>
    <cfRule type="cellIs" dxfId="14" priority="24" operator="equal">
      <formula>"."</formula>
    </cfRule>
  </conditionalFormatting>
  <conditionalFormatting sqref="C388">
    <cfRule type="cellIs" dxfId="13" priority="20" operator="equal">
      <formula>"x"</formula>
    </cfRule>
  </conditionalFormatting>
  <conditionalFormatting sqref="D395:N399">
    <cfRule type="cellIs" dxfId="12" priority="6" operator="equal">
      <formula>"…."</formula>
    </cfRule>
    <cfRule type="cellIs" dxfId="11" priority="7" operator="equal">
      <formula>"…"</formula>
    </cfRule>
    <cfRule type="cellIs" dxfId="10" priority="8" operator="equal">
      <formula>".."</formula>
    </cfRule>
    <cfRule type="cellIs" dxfId="9" priority="9" operator="equal">
      <formula>"."</formula>
    </cfRule>
  </conditionalFormatting>
  <conditionalFormatting sqref="C395:C399">
    <cfRule type="cellIs" dxfId="8" priority="5" operator="equal">
      <formula>"x"</formula>
    </cfRule>
  </conditionalFormatting>
  <conditionalFormatting sqref="D392:N392 D390:N390">
    <cfRule type="cellIs" dxfId="7" priority="11" operator="equal">
      <formula>"…."</formula>
    </cfRule>
    <cfRule type="cellIs" dxfId="6" priority="12" operator="equal">
      <formula>"…"</formula>
    </cfRule>
    <cfRule type="cellIs" dxfId="5" priority="13" operator="equal">
      <formula>".."</formula>
    </cfRule>
    <cfRule type="cellIs" dxfId="4" priority="14" operator="equal">
      <formula>"."</formula>
    </cfRule>
  </conditionalFormatting>
  <conditionalFormatting sqref="C392 C390">
    <cfRule type="cellIs" dxfId="3" priority="10" operator="equal">
      <formula>"x"</formula>
    </cfRule>
  </conditionalFormatting>
  <conditionalFormatting sqref="S17">
    <cfRule type="cellIs" dxfId="2" priority="4" operator="notEqual">
      <formula>1</formula>
    </cfRule>
  </conditionalFormatting>
  <conditionalFormatting sqref="R32">
    <cfRule type="cellIs" dxfId="1" priority="3" operator="notEqual">
      <formula>0</formula>
    </cfRule>
  </conditionalFormatting>
  <conditionalFormatting sqref="R45">
    <cfRule type="cellIs" dxfId="0" priority="1" operator="between">
      <formula>0.001</formula>
      <formula>1</formula>
    </cfRule>
  </conditionalFormatting>
  <hyperlinks>
    <hyperlink ref="B350" location="RR!A8.01" display="RR!A8.01"/>
    <hyperlink ref="B352" location="RR!A8.02" display="RR!A8.02"/>
    <hyperlink ref="B354" location="RR!A8.03" display="RR!A8.03"/>
    <hyperlink ref="B357" location="RR!A8.04" display="RR!A8.04"/>
    <hyperlink ref="B358" location="RR!A8.05" display="RR!A8.05"/>
    <hyperlink ref="B360" location="RR!A8.06" display="RR!A8.06"/>
    <hyperlink ref="B361" location="RR!A8.07" display="RR!A8.07"/>
    <hyperlink ref="B362" location="RR!A8.08" display="RR!A8.08"/>
    <hyperlink ref="B363" location="RR!A8.09" display="RR!A8.09"/>
    <hyperlink ref="B366" location="RR!A8.10" display="RR!A8.10"/>
    <hyperlink ref="B367" location="RR!A8.11" display="RR!A8.11"/>
    <hyperlink ref="B368" location="RR!A8.12" display="RR!A8.12"/>
    <hyperlink ref="B369" location="RR!A8.13" display="RR!A8.13"/>
    <hyperlink ref="B315" location="Blood!A7.01" display="Blood!A7.01"/>
    <hyperlink ref="B317" location="Blood!A7.02" display="Blood!A7.02"/>
    <hyperlink ref="B319" location="Blood!A7.03" display="Blood!A7.03"/>
    <hyperlink ref="B322" location="Blood!A7.04" display="Blood!A7.04"/>
    <hyperlink ref="B324" location="Blood!A7.05" display="Blood!A7.05"/>
    <hyperlink ref="B326" location="Blood!A7.06" display="Blood!A7.06"/>
    <hyperlink ref="B328" location="Blood!A7.07" display="Blood!A7.07"/>
    <hyperlink ref="B329" location="Blood!A7.08" display="Blood!A7.08"/>
    <hyperlink ref="B332" location="Blood!A7.09" display="Blood!A7.09"/>
    <hyperlink ref="B334" location="Blood!A7.10" display="Blood!A7.10"/>
    <hyperlink ref="B278" location="Communicating!A6.01" display="Communicating!A6.01"/>
    <hyperlink ref="B280" location="Communicating!A6.02" display="Communicating!A6.02"/>
    <hyperlink ref="B282" location="Communicating!A6.03" display="Communicating!A6.03"/>
    <hyperlink ref="B284" location="Communicating!A6.04" display="Communicating!A6.04"/>
    <hyperlink ref="B287" location="Communicating!A6.05" display="Communicating!A6.05"/>
    <hyperlink ref="B288" location="Communicating!A6.06" display="Communicating!A6.06"/>
    <hyperlink ref="B291" location="Communicating!A6.07" display="Communicating!A6.07"/>
    <hyperlink ref="B292" location="Communicating!A6.08" display="Communicating!A6.08"/>
    <hyperlink ref="B295" location="Communicating!A6.09" display="Communicating!A6.09"/>
    <hyperlink ref="B296" location="Communicating!A6.10" display="Communicating!A6.10"/>
    <hyperlink ref="B299" location="Communicating!A6.11" display="Communicating!A6.11"/>
    <hyperlink ref="B206" location="CompCare!A5.01" display="CompCare!A5.01"/>
    <hyperlink ref="B208" location="CompCare!A5.02" display="CompCare!A5.02"/>
    <hyperlink ref="B210" location="CompCare!A5.03" display="CompCare!A5.03"/>
    <hyperlink ref="B212" location="CompCare!A5.04" display="CompCare!A5.04"/>
    <hyperlink ref="B214" location="CompCare!A5.05" display="CompCare!A5.05"/>
    <hyperlink ref="B215" location="CompCare!A5.06" display="CompCare!A5.06"/>
    <hyperlink ref="B218" location="CompCare!A5.07" display="CompCare!A5.07"/>
    <hyperlink ref="B219" location="CompCare!A5.08" display="CompCare!A5.08"/>
    <hyperlink ref="B220" location="CompCare!A5.09" display="CompCare!A5.09"/>
    <hyperlink ref="B222" location="CompCare!A5.10" display="CompCare!A5.10"/>
    <hyperlink ref="B224" location="CompCare!A5.11" display="CompCare!A5.11"/>
    <hyperlink ref="B226" location="CompCare!A5.12" display="CompCare!A5.12"/>
    <hyperlink ref="B227" location="CompCare!A5.13" display="CompCare!A5.13"/>
    <hyperlink ref="B230" location="CompCare!A5.14" display="CompCare!A5.14"/>
    <hyperlink ref="B232" location="CompCare!A5.15" display="CompCare!A5.15"/>
    <hyperlink ref="B233" location="CompCare!A5.16" display="CompCare!A5.16"/>
    <hyperlink ref="B234" location="CompCare!A5.17" display="CompCare!A5.17"/>
    <hyperlink ref="B235" location="CompCare!A5.18" display="CompCare!A5.18"/>
    <hyperlink ref="B236" location="CompCare!A5.19" display="CompCare!A5.19"/>
    <hyperlink ref="B237" location="CompCare!A5.20" display="CompCare!A5.20"/>
    <hyperlink ref="B240" location="CompCare!A5.21" display="CompCare!A5.21"/>
    <hyperlink ref="B241" location="CompCare!A5.22" display="CompCare!A5.22"/>
    <hyperlink ref="B242" location="CompCare!A5.23" display="CompCare!A5.23"/>
    <hyperlink ref="B244" location="CompCare!A5.24" display="CompCare!A5.24"/>
    <hyperlink ref="B245" location="CompCare!A5.25" display="CompCare!A5.25"/>
    <hyperlink ref="B246" location="CompCare!A5.26" display="CompCare!A5.26"/>
    <hyperlink ref="B248" location="CompCare!A5.27" display="CompCare!A5.27"/>
    <hyperlink ref="B249" location="CompCare!A5.28" display="CompCare!A5.28"/>
    <hyperlink ref="B251" location="CompCare!A5.29" display="CompCare!A5.29"/>
    <hyperlink ref="B252" location="CompCare!A5.30" display="CompCare!A5.30"/>
    <hyperlink ref="B254" location="CompCare!A5.31" display="CompCare!A5.31"/>
    <hyperlink ref="B255" location="CompCare!A5.32" display="CompCare!A5.32"/>
    <hyperlink ref="B257" location="CompCare!A5.33" display="CompCare!A5.33"/>
    <hyperlink ref="B258" location="CompCare!A5.34" display="CompCare!A5.34"/>
    <hyperlink ref="B260" location="CompCare!A5.35" display="CompCare!A5.35"/>
    <hyperlink ref="B262" location="CompCare!A5.36" display="CompCare!A5.36"/>
    <hyperlink ref="B162" location="MedSafety!A4.01" display="MedSafety!A4.01"/>
    <hyperlink ref="B164" location="MedSafety!A4.02" display="MedSafety!A4.02"/>
    <hyperlink ref="B166" location="MedSafety!A4.03" display="MedSafety!A4.03"/>
    <hyperlink ref="B168" location="MedSafety!A4.04" display="MedSafety!A4.04"/>
    <hyperlink ref="B171" location="MedSafety!A4.05" display="MedSafety!A4.05"/>
    <hyperlink ref="B172" location="MedSafety!A4.06" display="MedSafety!A4.06"/>
    <hyperlink ref="B174" location="MedSafety!A4.07" display="MedSafety!A4.07"/>
    <hyperlink ref="B175" location="MedSafety!A4.08" display="MedSafety!A4.08"/>
    <hyperlink ref="B176" location="MedSafety!A4.09" display="MedSafety!A4.09"/>
    <hyperlink ref="B179" location="MedSafety!A4.10" display="MedSafety!A4.10"/>
    <hyperlink ref="B181" location="MedSafety!A4.11" display="MedSafety!A4.11"/>
    <hyperlink ref="B183" location="MedSafety!A4.12" display="MedSafety!A4.12"/>
    <hyperlink ref="B186" location="MedSafety!A4.13" display="MedSafety!A4.13"/>
    <hyperlink ref="B188" location="MedSafety!A4.14" display="MedSafety!A4.14"/>
    <hyperlink ref="B190" location="MedSafety!A4.15" display="MedSafety!A4.15"/>
    <hyperlink ref="B113" location="PCI!A3.01" display="PCI!A3.01"/>
    <hyperlink ref="B114" location="PCI!A3.02" display="PCI!A3.02"/>
    <hyperlink ref="B116" location="PCI!A3.03" display="PCI!A3.03"/>
    <hyperlink ref="B118" location="PCI!A3.04" display="PCI!A3.04"/>
    <hyperlink ref="B120" location="PCI!A3.05" display="PCI!A3.05"/>
    <hyperlink ref="B123" location="PCI!A3.06" display="PCI!A3.06"/>
    <hyperlink ref="B124" location="PCI!A3.07" display="PCI!A3.07"/>
    <hyperlink ref="B125" location="PCI!A3.08" display="PCI!A3.08"/>
    <hyperlink ref="B126" location="PCI!A3.09" display="PCI!A3.09"/>
    <hyperlink ref="B128" location="PCI!A3.10" display="PCI!A3.10"/>
    <hyperlink ref="B130" location="PCI!A3.11" display="PCI!A3.11"/>
    <hyperlink ref="B132" location="PCI!A3.12" display="PCI!A3.12"/>
    <hyperlink ref="B134" location="PCI!A3.13" display="PCI!A3.13"/>
    <hyperlink ref="B135" location="PCI!A3.14" display="PCI!A3.14"/>
    <hyperlink ref="B137" location="PCI!A3.15" display="PCI!A3.15"/>
    <hyperlink ref="B139" location="PCI!A3.16" display="PCI!A3.16"/>
    <hyperlink ref="B76" location="Partnering!A2.01" display="Partnering!A2.01"/>
    <hyperlink ref="B78" location="Partnering!A2.02" display="Partnering!A2.02"/>
    <hyperlink ref="B81" location="Partnering!A2.03" display="Partnering!A2.03"/>
    <hyperlink ref="B82" location="Partnering!A2.04" display="Partnering!A2.04"/>
    <hyperlink ref="B83" location="Partnering!A2.05" display="Partnering!A2.05"/>
    <hyperlink ref="B85" location="Partnering!A2.06" display="Partnering!A2.06"/>
    <hyperlink ref="B86" location="Partnering!A2.07" display="Partnering!A2.07"/>
    <hyperlink ref="B89" location="Partnering!A2.08" display="Partnering!A2.08"/>
    <hyperlink ref="B90" location="Partnering!A2.09" display="Partnering!A2.09"/>
    <hyperlink ref="B91" location="Partnering!A2.10" display="Partnering!A2.10"/>
    <hyperlink ref="B94" location="Partnering!A2.11" display="Partnering!A2.11"/>
    <hyperlink ref="B95" location="Partnering!A2.12" display="Partnering!A2.12"/>
    <hyperlink ref="B96" location="Partnering!A2.13" display="Partnering!A2.13"/>
    <hyperlink ref="B97" location="Partnering!A2.14" display="Partnering!A2.14"/>
    <hyperlink ref="B9" location="Governance!A1.01" display="Governance!A1.01"/>
    <hyperlink ref="B10" location="Governance!A1.02" display="Governance!A1.02"/>
    <hyperlink ref="B12" location="Governance!A1.03" display="Governance!A1.03"/>
    <hyperlink ref="B13" location="Governance!A1.04" display="Governance!A1.04"/>
    <hyperlink ref="B14" location="Governance!A1.05" display="Governance!A1.05"/>
    <hyperlink ref="B16" location="Governance!A1.06" display="Governance!A1.06"/>
    <hyperlink ref="B19" location="Governance!A1.07" display="Governance!A1.07"/>
    <hyperlink ref="B21" location="Governance!A1.08" display="Governance!A1.08"/>
    <hyperlink ref="B22" location="Governance!A1.09" display="Governance!A1.09"/>
    <hyperlink ref="B24" location="Governance!A1.10" display="Governance!A1.10"/>
    <hyperlink ref="B26" location="Governance!A1.11" display="Governance!A1.11"/>
    <hyperlink ref="B27" location="Governance!A1.12" display="Governance!A1.12"/>
    <hyperlink ref="B29" location="Governance!A1.13" display="Governance!A1.13"/>
    <hyperlink ref="B30" location="Governance!A1.14" display="Governance!A1.14"/>
    <hyperlink ref="B32" location="Governance!A1.15" display="Governance!A1.15"/>
    <hyperlink ref="B34" location="Governance!A1.16" display="Governance!A1.16"/>
    <hyperlink ref="B35" location="Governance!A1.17" display="Governance!A1.17"/>
    <hyperlink ref="B36" location="Governance!A1.18" display="Governance!A1.18"/>
    <hyperlink ref="B39" location="Governance!A1.19" display="Governance!A1.19"/>
    <hyperlink ref="B40" location="Governance!A1.20" display="Governance!A1.20"/>
    <hyperlink ref="B41" location="Governance!A1.21" display="Governance!A1.21"/>
    <hyperlink ref="B43" location="Governance!A1.22" display="Governance!A1.22"/>
    <hyperlink ref="B45" location="Governance!A1.23" display="Governance!A1.23"/>
    <hyperlink ref="B46" location="Governance!A1.24" display="Governance!A1.24"/>
    <hyperlink ref="B48" location="Governance!A1.25" display="Governance!A1.25"/>
    <hyperlink ref="B49" location="Governance!A1.26" display="Governance!A1.26"/>
    <hyperlink ref="B51" location="Governance!A1.27" display="Governance!A1.27"/>
    <hyperlink ref="B53" location="Governance!A1.28" display="Governance!A1.28"/>
    <hyperlink ref="B56" location="Governance!A1.29" display="Governance!A1.29"/>
    <hyperlink ref="B57" location="Governance!A1.30" display="Governance!A1.30"/>
    <hyperlink ref="B58" location="Governance!A1.31" display="Governance!A1.31"/>
    <hyperlink ref="B59" location="Governance!A1.32" display="Governance!A1.32"/>
    <hyperlink ref="B60" location="Governance!A1.33" display="Governance!A1.33"/>
    <hyperlink ref="B142" location="PCI!A3.17" display="PCI!A3.17"/>
    <hyperlink ref="B146" location="PCI!A3.19" display="PCI!A3.19"/>
    <hyperlink ref="B145" location="PCI!A3.18" display="PCI!A3.18"/>
    <hyperlink ref="B384" location="'MPS Aged Care Module'!A1_" display="A1"/>
    <hyperlink ref="B386" location="'MPS Aged Care Module'!A2_" display="A2"/>
    <hyperlink ref="B387" location="'MPS Aged Care Module'!A3_" display="A3"/>
    <hyperlink ref="B389" location="'MPS Aged Care Module'!A4_" display="A4"/>
    <hyperlink ref="B391" location="'MPS Aged Care Module'!A5_" display="A5"/>
    <hyperlink ref="B393" location="'MPS Aged Care Module'!A6_" display="A6"/>
  </hyperlinks>
  <printOptions horizontalCentered="1"/>
  <pageMargins left="0.23622047244094491" right="0.23622047244094491" top="0.74803149606299213" bottom="0.74803149606299213" header="0.31496062992125984" footer="0.31496062992125984"/>
  <pageSetup paperSize="9" scale="82" orientation="portrait" r:id="rId1"/>
  <headerFooter>
    <oddFooter>&amp;L&amp;8&amp;A&amp;R&amp;8Page &amp;P of &amp;N | &amp;D | &amp;T</oddFooter>
  </headerFooter>
  <rowBreaks count="8" manualBreakCount="8">
    <brk id="67" max="16383" man="1"/>
    <brk id="104" max="16383" man="1"/>
    <brk id="153" max="16383" man="1"/>
    <brk id="197" max="16383" man="1"/>
    <brk id="269" max="16383" man="1"/>
    <brk id="306" max="16383" man="1"/>
    <brk id="341" max="16383" man="1"/>
    <brk id="37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3C8E3"/>
  </sheetPr>
  <dimension ref="A1:E191"/>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1368</v>
      </c>
    </row>
    <row r="3" spans="2:4" ht="25.5" x14ac:dyDescent="0.2">
      <c r="B3" s="69" t="s">
        <v>0</v>
      </c>
      <c r="C3" s="1"/>
      <c r="D3" s="1"/>
    </row>
    <row r="4" spans="2:4" x14ac:dyDescent="0.2">
      <c r="B4" s="1"/>
      <c r="C4" s="1"/>
      <c r="D4" s="1"/>
    </row>
    <row r="5" spans="2:4" s="355" customFormat="1" ht="25.5" customHeight="1" x14ac:dyDescent="0.2">
      <c r="B5" s="350" t="s">
        <v>1</v>
      </c>
      <c r="C5" s="353" t="s">
        <v>873</v>
      </c>
      <c r="D5" s="354" t="s">
        <v>874</v>
      </c>
    </row>
    <row r="6" spans="2:4" x14ac:dyDescent="0.2">
      <c r="B6" s="192" t="s">
        <v>11</v>
      </c>
      <c r="C6" s="142"/>
      <c r="D6" s="143"/>
    </row>
    <row r="7" spans="2:4" x14ac:dyDescent="0.2">
      <c r="B7" s="193" t="s">
        <v>11</v>
      </c>
      <c r="C7" s="194"/>
      <c r="D7" s="195"/>
    </row>
    <row r="8" spans="2:4" x14ac:dyDescent="0.2">
      <c r="B8" s="324">
        <v>1.1000000000000001</v>
      </c>
      <c r="C8" s="154" t="s">
        <v>867</v>
      </c>
      <c r="D8" s="155"/>
    </row>
    <row r="9" spans="2:4" x14ac:dyDescent="0.2">
      <c r="B9" s="382"/>
      <c r="C9" s="154" t="s">
        <v>868</v>
      </c>
      <c r="D9" s="155"/>
    </row>
    <row r="10" spans="2:4" x14ac:dyDescent="0.2">
      <c r="B10" s="382"/>
      <c r="C10" s="154" t="s">
        <v>869</v>
      </c>
      <c r="D10" s="155"/>
    </row>
    <row r="11" spans="2:4" x14ac:dyDescent="0.2">
      <c r="B11" s="382"/>
      <c r="C11" s="154" t="s">
        <v>870</v>
      </c>
      <c r="D11" s="155"/>
    </row>
    <row r="12" spans="2:4" x14ac:dyDescent="0.2">
      <c r="B12" s="382"/>
      <c r="C12" s="154" t="s">
        <v>871</v>
      </c>
      <c r="D12" s="155"/>
    </row>
    <row r="13" spans="2:4" x14ac:dyDescent="0.2">
      <c r="B13" s="324">
        <v>1.2</v>
      </c>
      <c r="C13" s="154" t="s">
        <v>867</v>
      </c>
      <c r="D13" s="155"/>
    </row>
    <row r="14" spans="2:4" x14ac:dyDescent="0.2">
      <c r="B14" s="382"/>
      <c r="C14" s="154" t="s">
        <v>868</v>
      </c>
      <c r="D14" s="155"/>
    </row>
    <row r="15" spans="2:4" x14ac:dyDescent="0.2">
      <c r="B15" s="382"/>
      <c r="C15" s="154" t="s">
        <v>869</v>
      </c>
      <c r="D15" s="155"/>
    </row>
    <row r="16" spans="2:4" x14ac:dyDescent="0.2">
      <c r="B16" s="382"/>
      <c r="C16" s="154" t="s">
        <v>870</v>
      </c>
      <c r="D16" s="155"/>
    </row>
    <row r="17" spans="2:4" x14ac:dyDescent="0.2">
      <c r="B17" s="382"/>
      <c r="C17" s="154" t="s">
        <v>871</v>
      </c>
      <c r="D17" s="155"/>
    </row>
    <row r="18" spans="2:4" x14ac:dyDescent="0.2">
      <c r="B18" s="193" t="s">
        <v>15</v>
      </c>
      <c r="C18" s="247"/>
      <c r="D18" s="251"/>
    </row>
    <row r="19" spans="2:4" x14ac:dyDescent="0.2">
      <c r="B19" s="324">
        <v>1.3</v>
      </c>
      <c r="C19" s="154" t="s">
        <v>867</v>
      </c>
      <c r="D19" s="155"/>
    </row>
    <row r="20" spans="2:4" x14ac:dyDescent="0.2">
      <c r="B20" s="382"/>
      <c r="C20" s="154" t="s">
        <v>868</v>
      </c>
      <c r="D20" s="155"/>
    </row>
    <row r="21" spans="2:4" x14ac:dyDescent="0.2">
      <c r="B21" s="382"/>
      <c r="C21" s="154" t="s">
        <v>869</v>
      </c>
      <c r="D21" s="155"/>
    </row>
    <row r="22" spans="2:4" x14ac:dyDescent="0.2">
      <c r="B22" s="382"/>
      <c r="C22" s="154" t="s">
        <v>870</v>
      </c>
      <c r="D22" s="155"/>
    </row>
    <row r="23" spans="2:4" x14ac:dyDescent="0.2">
      <c r="B23" s="382"/>
      <c r="C23" s="154" t="s">
        <v>871</v>
      </c>
      <c r="D23" s="155"/>
    </row>
    <row r="24" spans="2:4" x14ac:dyDescent="0.2">
      <c r="B24" s="324">
        <v>1.4</v>
      </c>
      <c r="C24" s="154" t="s">
        <v>867</v>
      </c>
      <c r="D24" s="155"/>
    </row>
    <row r="25" spans="2:4" x14ac:dyDescent="0.2">
      <c r="B25" s="382"/>
      <c r="C25" s="154" t="s">
        <v>868</v>
      </c>
      <c r="D25" s="155"/>
    </row>
    <row r="26" spans="2:4" x14ac:dyDescent="0.2">
      <c r="B26" s="382"/>
      <c r="C26" s="154" t="s">
        <v>869</v>
      </c>
      <c r="D26" s="155"/>
    </row>
    <row r="27" spans="2:4" x14ac:dyDescent="0.2">
      <c r="B27" s="382"/>
      <c r="C27" s="154" t="s">
        <v>870</v>
      </c>
      <c r="D27" s="155"/>
    </row>
    <row r="28" spans="2:4" x14ac:dyDescent="0.2">
      <c r="B28" s="382"/>
      <c r="C28" s="154" t="s">
        <v>871</v>
      </c>
      <c r="D28" s="155"/>
    </row>
    <row r="29" spans="2:4" x14ac:dyDescent="0.2">
      <c r="B29" s="324">
        <v>1.5</v>
      </c>
      <c r="C29" s="154" t="s">
        <v>867</v>
      </c>
      <c r="D29" s="155"/>
    </row>
    <row r="30" spans="2:4" x14ac:dyDescent="0.2">
      <c r="B30" s="382"/>
      <c r="C30" s="154" t="s">
        <v>868</v>
      </c>
      <c r="D30" s="155"/>
    </row>
    <row r="31" spans="2:4" x14ac:dyDescent="0.2">
      <c r="B31" s="382"/>
      <c r="C31" s="154" t="s">
        <v>869</v>
      </c>
      <c r="D31" s="155"/>
    </row>
    <row r="32" spans="2:4" x14ac:dyDescent="0.2">
      <c r="B32" s="382"/>
      <c r="C32" s="154" t="s">
        <v>870</v>
      </c>
      <c r="D32" s="155"/>
    </row>
    <row r="33" spans="2:4" x14ac:dyDescent="0.2">
      <c r="B33" s="382"/>
      <c r="C33" s="154" t="s">
        <v>871</v>
      </c>
      <c r="D33" s="155"/>
    </row>
    <row r="34" spans="2:4" x14ac:dyDescent="0.2">
      <c r="B34" s="193" t="s">
        <v>22</v>
      </c>
      <c r="C34" s="247"/>
      <c r="D34" s="251"/>
    </row>
    <row r="35" spans="2:4" x14ac:dyDescent="0.2">
      <c r="B35" s="324">
        <v>1.6</v>
      </c>
      <c r="C35" s="154" t="s">
        <v>867</v>
      </c>
      <c r="D35" s="155"/>
    </row>
    <row r="36" spans="2:4" x14ac:dyDescent="0.2">
      <c r="B36" s="382"/>
      <c r="C36" s="154" t="s">
        <v>868</v>
      </c>
      <c r="D36" s="155"/>
    </row>
    <row r="37" spans="2:4" x14ac:dyDescent="0.2">
      <c r="B37" s="382"/>
      <c r="C37" s="154" t="s">
        <v>869</v>
      </c>
      <c r="D37" s="155"/>
    </row>
    <row r="38" spans="2:4" x14ac:dyDescent="0.2">
      <c r="B38" s="382"/>
      <c r="C38" s="154" t="s">
        <v>870</v>
      </c>
      <c r="D38" s="155"/>
    </row>
    <row r="39" spans="2:4" x14ac:dyDescent="0.2">
      <c r="B39" s="382"/>
      <c r="C39" s="154" t="s">
        <v>871</v>
      </c>
      <c r="D39" s="155"/>
    </row>
    <row r="40" spans="2:4" x14ac:dyDescent="0.2">
      <c r="B40" s="192" t="s">
        <v>25</v>
      </c>
      <c r="C40" s="252"/>
      <c r="D40" s="253"/>
    </row>
    <row r="41" spans="2:4" x14ac:dyDescent="0.2">
      <c r="B41" s="193" t="s">
        <v>26</v>
      </c>
      <c r="C41" s="247"/>
      <c r="D41" s="251"/>
    </row>
    <row r="42" spans="2:4" x14ac:dyDescent="0.2">
      <c r="B42" s="324">
        <v>1.7</v>
      </c>
      <c r="C42" s="154" t="s">
        <v>867</v>
      </c>
      <c r="D42" s="155"/>
    </row>
    <row r="43" spans="2:4" x14ac:dyDescent="0.2">
      <c r="B43" s="382"/>
      <c r="C43" s="154" t="s">
        <v>868</v>
      </c>
      <c r="D43" s="155"/>
    </row>
    <row r="44" spans="2:4" x14ac:dyDescent="0.2">
      <c r="B44" s="382"/>
      <c r="C44" s="154" t="s">
        <v>869</v>
      </c>
      <c r="D44" s="155"/>
    </row>
    <row r="45" spans="2:4" x14ac:dyDescent="0.2">
      <c r="B45" s="382"/>
      <c r="C45" s="154" t="s">
        <v>870</v>
      </c>
      <c r="D45" s="155"/>
    </row>
    <row r="46" spans="2:4" x14ac:dyDescent="0.2">
      <c r="B46" s="382"/>
      <c r="C46" s="154" t="s">
        <v>871</v>
      </c>
      <c r="D46" s="155"/>
    </row>
    <row r="47" spans="2:4" x14ac:dyDescent="0.2">
      <c r="B47" s="193" t="s">
        <v>29</v>
      </c>
      <c r="C47" s="247"/>
      <c r="D47" s="251"/>
    </row>
    <row r="48" spans="2:4" x14ac:dyDescent="0.2">
      <c r="B48" s="324">
        <v>1.8</v>
      </c>
      <c r="C48" s="154" t="s">
        <v>867</v>
      </c>
      <c r="D48" s="155"/>
    </row>
    <row r="49" spans="2:4" x14ac:dyDescent="0.2">
      <c r="B49" s="382"/>
      <c r="C49" s="154" t="s">
        <v>868</v>
      </c>
      <c r="D49" s="155"/>
    </row>
    <row r="50" spans="2:4" x14ac:dyDescent="0.2">
      <c r="B50" s="382"/>
      <c r="C50" s="154" t="s">
        <v>869</v>
      </c>
      <c r="D50" s="155"/>
    </row>
    <row r="51" spans="2:4" x14ac:dyDescent="0.2">
      <c r="B51" s="382"/>
      <c r="C51" s="154" t="s">
        <v>870</v>
      </c>
      <c r="D51" s="155"/>
    </row>
    <row r="52" spans="2:4" x14ac:dyDescent="0.2">
      <c r="B52" s="382"/>
      <c r="C52" s="154" t="s">
        <v>871</v>
      </c>
      <c r="D52" s="155"/>
    </row>
    <row r="53" spans="2:4" x14ac:dyDescent="0.2">
      <c r="B53" s="324">
        <v>1.9</v>
      </c>
      <c r="C53" s="154" t="s">
        <v>867</v>
      </c>
      <c r="D53" s="155"/>
    </row>
    <row r="54" spans="2:4" x14ac:dyDescent="0.2">
      <c r="B54" s="382"/>
      <c r="C54" s="154" t="s">
        <v>868</v>
      </c>
      <c r="D54" s="155"/>
    </row>
    <row r="55" spans="2:4" x14ac:dyDescent="0.2">
      <c r="B55" s="382"/>
      <c r="C55" s="154" t="s">
        <v>869</v>
      </c>
      <c r="D55" s="155"/>
    </row>
    <row r="56" spans="2:4" x14ac:dyDescent="0.2">
      <c r="B56" s="382"/>
      <c r="C56" s="154" t="s">
        <v>870</v>
      </c>
      <c r="D56" s="155"/>
    </row>
    <row r="57" spans="2:4" x14ac:dyDescent="0.2">
      <c r="B57" s="382"/>
      <c r="C57" s="154" t="s">
        <v>871</v>
      </c>
      <c r="D57" s="155"/>
    </row>
    <row r="58" spans="2:4" x14ac:dyDescent="0.2">
      <c r="B58" s="193" t="s">
        <v>34</v>
      </c>
      <c r="C58" s="247"/>
      <c r="D58" s="251"/>
    </row>
    <row r="59" spans="2:4" x14ac:dyDescent="0.2">
      <c r="B59" s="325">
        <v>1.1000000000000001</v>
      </c>
      <c r="C59" s="154" t="s">
        <v>867</v>
      </c>
      <c r="D59" s="155"/>
    </row>
    <row r="60" spans="2:4" x14ac:dyDescent="0.2">
      <c r="B60" s="382"/>
      <c r="C60" s="154" t="s">
        <v>868</v>
      </c>
      <c r="D60" s="155"/>
    </row>
    <row r="61" spans="2:4" x14ac:dyDescent="0.2">
      <c r="B61" s="382"/>
      <c r="C61" s="154" t="s">
        <v>869</v>
      </c>
      <c r="D61" s="155"/>
    </row>
    <row r="62" spans="2:4" x14ac:dyDescent="0.2">
      <c r="B62" s="382"/>
      <c r="C62" s="154" t="s">
        <v>870</v>
      </c>
      <c r="D62" s="155"/>
    </row>
    <row r="63" spans="2:4" x14ac:dyDescent="0.2">
      <c r="B63" s="382"/>
      <c r="C63" s="154" t="s">
        <v>871</v>
      </c>
      <c r="D63" s="155"/>
    </row>
    <row r="64" spans="2:4" x14ac:dyDescent="0.2">
      <c r="B64" s="193" t="s">
        <v>37</v>
      </c>
      <c r="C64" s="247"/>
      <c r="D64" s="251"/>
    </row>
    <row r="65" spans="2:4" x14ac:dyDescent="0.2">
      <c r="B65" s="324">
        <v>1.1100000000000001</v>
      </c>
      <c r="C65" s="154" t="s">
        <v>867</v>
      </c>
      <c r="D65" s="155"/>
    </row>
    <row r="66" spans="2:4" x14ac:dyDescent="0.2">
      <c r="B66" s="382"/>
      <c r="C66" s="154" t="s">
        <v>868</v>
      </c>
      <c r="D66" s="155"/>
    </row>
    <row r="67" spans="2:4" x14ac:dyDescent="0.2">
      <c r="B67" s="382"/>
      <c r="C67" s="154" t="s">
        <v>869</v>
      </c>
      <c r="D67" s="155"/>
    </row>
    <row r="68" spans="2:4" x14ac:dyDescent="0.2">
      <c r="B68" s="382"/>
      <c r="C68" s="154" t="s">
        <v>870</v>
      </c>
      <c r="D68" s="155"/>
    </row>
    <row r="69" spans="2:4" x14ac:dyDescent="0.2">
      <c r="B69" s="382"/>
      <c r="C69" s="154" t="s">
        <v>871</v>
      </c>
      <c r="D69" s="155"/>
    </row>
    <row r="70" spans="2:4" x14ac:dyDescent="0.2">
      <c r="B70" s="324">
        <v>1.1200000000000001</v>
      </c>
      <c r="C70" s="154" t="s">
        <v>867</v>
      </c>
      <c r="D70" s="155"/>
    </row>
    <row r="71" spans="2:4" x14ac:dyDescent="0.2">
      <c r="B71" s="382"/>
      <c r="C71" s="154" t="s">
        <v>868</v>
      </c>
      <c r="D71" s="155"/>
    </row>
    <row r="72" spans="2:4" x14ac:dyDescent="0.2">
      <c r="B72" s="382"/>
      <c r="C72" s="154" t="s">
        <v>869</v>
      </c>
      <c r="D72" s="155"/>
    </row>
    <row r="73" spans="2:4" x14ac:dyDescent="0.2">
      <c r="B73" s="382"/>
      <c r="C73" s="154" t="s">
        <v>870</v>
      </c>
      <c r="D73" s="155"/>
    </row>
    <row r="74" spans="2:4" x14ac:dyDescent="0.2">
      <c r="B74" s="382"/>
      <c r="C74" s="154" t="s">
        <v>871</v>
      </c>
      <c r="D74" s="155"/>
    </row>
    <row r="75" spans="2:4" x14ac:dyDescent="0.2">
      <c r="B75" s="193" t="s">
        <v>42</v>
      </c>
      <c r="C75" s="247"/>
      <c r="D75" s="251"/>
    </row>
    <row r="76" spans="2:4" x14ac:dyDescent="0.2">
      <c r="B76" s="324">
        <v>1.1299999999999999</v>
      </c>
      <c r="C76" s="154" t="s">
        <v>867</v>
      </c>
      <c r="D76" s="155"/>
    </row>
    <row r="77" spans="2:4" x14ac:dyDescent="0.2">
      <c r="B77" s="382"/>
      <c r="C77" s="154" t="s">
        <v>868</v>
      </c>
      <c r="D77" s="155"/>
    </row>
    <row r="78" spans="2:4" x14ac:dyDescent="0.2">
      <c r="B78" s="382"/>
      <c r="C78" s="154" t="s">
        <v>869</v>
      </c>
      <c r="D78" s="155"/>
    </row>
    <row r="79" spans="2:4" x14ac:dyDescent="0.2">
      <c r="B79" s="382"/>
      <c r="C79" s="154" t="s">
        <v>870</v>
      </c>
      <c r="D79" s="155"/>
    </row>
    <row r="80" spans="2:4" x14ac:dyDescent="0.2">
      <c r="B80" s="382"/>
      <c r="C80" s="154" t="s">
        <v>871</v>
      </c>
      <c r="D80" s="155"/>
    </row>
    <row r="81" spans="2:4" x14ac:dyDescent="0.2">
      <c r="B81" s="324">
        <v>1.1399999999999999</v>
      </c>
      <c r="C81" s="154" t="s">
        <v>867</v>
      </c>
      <c r="D81" s="155"/>
    </row>
    <row r="82" spans="2:4" x14ac:dyDescent="0.2">
      <c r="B82" s="382"/>
      <c r="C82" s="154" t="s">
        <v>868</v>
      </c>
      <c r="D82" s="155"/>
    </row>
    <row r="83" spans="2:4" x14ac:dyDescent="0.2">
      <c r="B83" s="382"/>
      <c r="C83" s="154" t="s">
        <v>869</v>
      </c>
      <c r="D83" s="155"/>
    </row>
    <row r="84" spans="2:4" x14ac:dyDescent="0.2">
      <c r="B84" s="382"/>
      <c r="C84" s="154" t="s">
        <v>870</v>
      </c>
      <c r="D84" s="155"/>
    </row>
    <row r="85" spans="2:4" x14ac:dyDescent="0.2">
      <c r="B85" s="382"/>
      <c r="C85" s="154" t="s">
        <v>871</v>
      </c>
      <c r="D85" s="155"/>
    </row>
    <row r="86" spans="2:4" x14ac:dyDescent="0.2">
      <c r="B86" s="193" t="s">
        <v>47</v>
      </c>
      <c r="C86" s="247"/>
      <c r="D86" s="251"/>
    </row>
    <row r="87" spans="2:4" x14ac:dyDescent="0.2">
      <c r="B87" s="324">
        <v>1.1499999999999999</v>
      </c>
      <c r="C87" s="154" t="s">
        <v>867</v>
      </c>
      <c r="D87" s="155"/>
    </row>
    <row r="88" spans="2:4" x14ac:dyDescent="0.2">
      <c r="B88" s="382"/>
      <c r="C88" s="154" t="s">
        <v>868</v>
      </c>
      <c r="D88" s="155"/>
    </row>
    <row r="89" spans="2:4" x14ac:dyDescent="0.2">
      <c r="B89" s="382"/>
      <c r="C89" s="154" t="s">
        <v>869</v>
      </c>
      <c r="D89" s="155"/>
    </row>
    <row r="90" spans="2:4" x14ac:dyDescent="0.2">
      <c r="B90" s="382"/>
      <c r="C90" s="154" t="s">
        <v>870</v>
      </c>
      <c r="D90" s="155"/>
    </row>
    <row r="91" spans="2:4" x14ac:dyDescent="0.2">
      <c r="B91" s="382"/>
      <c r="C91" s="154" t="s">
        <v>871</v>
      </c>
      <c r="D91" s="155"/>
    </row>
    <row r="92" spans="2:4" x14ac:dyDescent="0.2">
      <c r="B92" s="193" t="s">
        <v>49</v>
      </c>
      <c r="C92" s="247"/>
      <c r="D92" s="251"/>
    </row>
    <row r="93" spans="2:4" x14ac:dyDescent="0.2">
      <c r="B93" s="324">
        <v>1.1599999999999999</v>
      </c>
      <c r="C93" s="154" t="s">
        <v>867</v>
      </c>
      <c r="D93" s="155"/>
    </row>
    <row r="94" spans="2:4" x14ac:dyDescent="0.2">
      <c r="B94" s="382"/>
      <c r="C94" s="154" t="s">
        <v>868</v>
      </c>
      <c r="D94" s="155"/>
    </row>
    <row r="95" spans="2:4" x14ac:dyDescent="0.2">
      <c r="B95" s="382"/>
      <c r="C95" s="154" t="s">
        <v>869</v>
      </c>
      <c r="D95" s="155"/>
    </row>
    <row r="96" spans="2:4" x14ac:dyDescent="0.2">
      <c r="B96" s="382"/>
      <c r="C96" s="154" t="s">
        <v>870</v>
      </c>
      <c r="D96" s="155"/>
    </row>
    <row r="97" spans="2:4" x14ac:dyDescent="0.2">
      <c r="B97" s="382"/>
      <c r="C97" s="154" t="s">
        <v>871</v>
      </c>
      <c r="D97" s="155"/>
    </row>
    <row r="98" spans="2:4" x14ac:dyDescent="0.2">
      <c r="B98" s="324">
        <v>1.17</v>
      </c>
      <c r="C98" s="154" t="s">
        <v>867</v>
      </c>
      <c r="D98" s="155"/>
    </row>
    <row r="99" spans="2:4" x14ac:dyDescent="0.2">
      <c r="B99" s="382"/>
      <c r="C99" s="154" t="s">
        <v>868</v>
      </c>
      <c r="D99" s="155"/>
    </row>
    <row r="100" spans="2:4" x14ac:dyDescent="0.2">
      <c r="B100" s="382"/>
      <c r="C100" s="154" t="s">
        <v>869</v>
      </c>
      <c r="D100" s="155"/>
    </row>
    <row r="101" spans="2:4" x14ac:dyDescent="0.2">
      <c r="B101" s="382"/>
      <c r="C101" s="154" t="s">
        <v>870</v>
      </c>
      <c r="D101" s="155"/>
    </row>
    <row r="102" spans="2:4" x14ac:dyDescent="0.2">
      <c r="B102" s="382"/>
      <c r="C102" s="154" t="s">
        <v>871</v>
      </c>
      <c r="D102" s="155"/>
    </row>
    <row r="103" spans="2:4" x14ac:dyDescent="0.2">
      <c r="B103" s="324">
        <v>1.18</v>
      </c>
      <c r="C103" s="154" t="s">
        <v>867</v>
      </c>
      <c r="D103" s="155"/>
    </row>
    <row r="104" spans="2:4" x14ac:dyDescent="0.2">
      <c r="B104" s="382"/>
      <c r="C104" s="154" t="s">
        <v>868</v>
      </c>
      <c r="D104" s="155"/>
    </row>
    <row r="105" spans="2:4" x14ac:dyDescent="0.2">
      <c r="B105" s="382"/>
      <c r="C105" s="154" t="s">
        <v>869</v>
      </c>
      <c r="D105" s="155"/>
    </row>
    <row r="106" spans="2:4" x14ac:dyDescent="0.2">
      <c r="B106" s="382"/>
      <c r="C106" s="154" t="s">
        <v>870</v>
      </c>
      <c r="D106" s="155"/>
    </row>
    <row r="107" spans="2:4" x14ac:dyDescent="0.2">
      <c r="B107" s="382"/>
      <c r="C107" s="154" t="s">
        <v>871</v>
      </c>
      <c r="D107" s="155"/>
    </row>
    <row r="108" spans="2:4" x14ac:dyDescent="0.2">
      <c r="B108" s="192" t="s">
        <v>56</v>
      </c>
      <c r="C108" s="252"/>
      <c r="D108" s="253"/>
    </row>
    <row r="109" spans="2:4" x14ac:dyDescent="0.2">
      <c r="B109" s="193" t="s">
        <v>57</v>
      </c>
      <c r="C109" s="247"/>
      <c r="D109" s="251"/>
    </row>
    <row r="110" spans="2:4" x14ac:dyDescent="0.2">
      <c r="B110" s="324">
        <v>1.19</v>
      </c>
      <c r="C110" s="154" t="s">
        <v>867</v>
      </c>
      <c r="D110" s="155"/>
    </row>
    <row r="111" spans="2:4" x14ac:dyDescent="0.2">
      <c r="B111" s="382"/>
      <c r="C111" s="154" t="s">
        <v>868</v>
      </c>
      <c r="D111" s="155"/>
    </row>
    <row r="112" spans="2:4" x14ac:dyDescent="0.2">
      <c r="B112" s="382"/>
      <c r="C112" s="154" t="s">
        <v>869</v>
      </c>
      <c r="D112" s="155"/>
    </row>
    <row r="113" spans="2:4" x14ac:dyDescent="0.2">
      <c r="B113" s="382"/>
      <c r="C113" s="154" t="s">
        <v>870</v>
      </c>
      <c r="D113" s="155"/>
    </row>
    <row r="114" spans="2:4" x14ac:dyDescent="0.2">
      <c r="B114" s="382"/>
      <c r="C114" s="154" t="s">
        <v>871</v>
      </c>
      <c r="D114" s="155"/>
    </row>
    <row r="115" spans="2:4" x14ac:dyDescent="0.2">
      <c r="B115" s="325">
        <v>1.2</v>
      </c>
      <c r="C115" s="154" t="s">
        <v>867</v>
      </c>
      <c r="D115" s="155"/>
    </row>
    <row r="116" spans="2:4" x14ac:dyDescent="0.2">
      <c r="B116" s="382"/>
      <c r="C116" s="154" t="s">
        <v>868</v>
      </c>
      <c r="D116" s="155"/>
    </row>
    <row r="117" spans="2:4" x14ac:dyDescent="0.2">
      <c r="B117" s="382"/>
      <c r="C117" s="154" t="s">
        <v>869</v>
      </c>
      <c r="D117" s="155"/>
    </row>
    <row r="118" spans="2:4" x14ac:dyDescent="0.2">
      <c r="B118" s="382"/>
      <c r="C118" s="154" t="s">
        <v>870</v>
      </c>
      <c r="D118" s="155"/>
    </row>
    <row r="119" spans="2:4" x14ac:dyDescent="0.2">
      <c r="B119" s="382"/>
      <c r="C119" s="154" t="s">
        <v>871</v>
      </c>
      <c r="D119" s="155"/>
    </row>
    <row r="120" spans="2:4" x14ac:dyDescent="0.2">
      <c r="B120" s="324">
        <v>1.21</v>
      </c>
      <c r="C120" s="154" t="s">
        <v>867</v>
      </c>
      <c r="D120" s="155"/>
    </row>
    <row r="121" spans="2:4" x14ac:dyDescent="0.2">
      <c r="B121" s="382"/>
      <c r="C121" s="154" t="s">
        <v>868</v>
      </c>
      <c r="D121" s="155"/>
    </row>
    <row r="122" spans="2:4" x14ac:dyDescent="0.2">
      <c r="B122" s="382"/>
      <c r="C122" s="154" t="s">
        <v>869</v>
      </c>
      <c r="D122" s="155"/>
    </row>
    <row r="123" spans="2:4" x14ac:dyDescent="0.2">
      <c r="B123" s="382"/>
      <c r="C123" s="154" t="s">
        <v>870</v>
      </c>
      <c r="D123" s="155"/>
    </row>
    <row r="124" spans="2:4" x14ac:dyDescent="0.2">
      <c r="B124" s="382"/>
      <c r="C124" s="154" t="s">
        <v>871</v>
      </c>
      <c r="D124" s="155"/>
    </row>
    <row r="125" spans="2:4" x14ac:dyDescent="0.2">
      <c r="B125" s="193" t="s">
        <v>64</v>
      </c>
      <c r="C125" s="247"/>
      <c r="D125" s="251"/>
    </row>
    <row r="126" spans="2:4" x14ac:dyDescent="0.2">
      <c r="B126" s="324">
        <v>1.22</v>
      </c>
      <c r="C126" s="154" t="s">
        <v>867</v>
      </c>
      <c r="D126" s="155"/>
    </row>
    <row r="127" spans="2:4" x14ac:dyDescent="0.2">
      <c r="B127" s="382"/>
      <c r="C127" s="154" t="s">
        <v>868</v>
      </c>
      <c r="D127" s="155"/>
    </row>
    <row r="128" spans="2:4" x14ac:dyDescent="0.2">
      <c r="B128" s="382"/>
      <c r="C128" s="154" t="s">
        <v>869</v>
      </c>
      <c r="D128" s="155"/>
    </row>
    <row r="129" spans="2:4" x14ac:dyDescent="0.2">
      <c r="B129" s="382"/>
      <c r="C129" s="154" t="s">
        <v>870</v>
      </c>
      <c r="D129" s="155"/>
    </row>
    <row r="130" spans="2:4" x14ac:dyDescent="0.2">
      <c r="B130" s="382"/>
      <c r="C130" s="154" t="s">
        <v>871</v>
      </c>
      <c r="D130" s="155"/>
    </row>
    <row r="131" spans="2:4" x14ac:dyDescent="0.2">
      <c r="B131" s="193" t="s">
        <v>67</v>
      </c>
      <c r="C131" s="247"/>
      <c r="D131" s="251"/>
    </row>
    <row r="132" spans="2:4" x14ac:dyDescent="0.2">
      <c r="B132" s="324">
        <v>1.23</v>
      </c>
      <c r="C132" s="154" t="s">
        <v>867</v>
      </c>
      <c r="D132" s="155"/>
    </row>
    <row r="133" spans="2:4" x14ac:dyDescent="0.2">
      <c r="B133" s="382"/>
      <c r="C133" s="154" t="s">
        <v>868</v>
      </c>
      <c r="D133" s="155"/>
    </row>
    <row r="134" spans="2:4" x14ac:dyDescent="0.2">
      <c r="B134" s="382"/>
      <c r="C134" s="154" t="s">
        <v>869</v>
      </c>
      <c r="D134" s="155"/>
    </row>
    <row r="135" spans="2:4" x14ac:dyDescent="0.2">
      <c r="B135" s="382"/>
      <c r="C135" s="154" t="s">
        <v>870</v>
      </c>
      <c r="D135" s="155"/>
    </row>
    <row r="136" spans="2:4" x14ac:dyDescent="0.2">
      <c r="B136" s="382"/>
      <c r="C136" s="154" t="s">
        <v>871</v>
      </c>
      <c r="D136" s="155"/>
    </row>
    <row r="137" spans="2:4" x14ac:dyDescent="0.2">
      <c r="B137" s="324">
        <v>1.24</v>
      </c>
      <c r="C137" s="154" t="s">
        <v>867</v>
      </c>
      <c r="D137" s="155"/>
    </row>
    <row r="138" spans="2:4" x14ac:dyDescent="0.2">
      <c r="B138" s="382"/>
      <c r="C138" s="154" t="s">
        <v>868</v>
      </c>
      <c r="D138" s="155"/>
    </row>
    <row r="139" spans="2:4" x14ac:dyDescent="0.2">
      <c r="B139" s="382"/>
      <c r="C139" s="154" t="s">
        <v>869</v>
      </c>
      <c r="D139" s="155"/>
    </row>
    <row r="140" spans="2:4" x14ac:dyDescent="0.2">
      <c r="B140" s="382"/>
      <c r="C140" s="154" t="s">
        <v>870</v>
      </c>
      <c r="D140" s="155"/>
    </row>
    <row r="141" spans="2:4" x14ac:dyDescent="0.2">
      <c r="B141" s="382"/>
      <c r="C141" s="154" t="s">
        <v>871</v>
      </c>
      <c r="D141" s="155"/>
    </row>
    <row r="142" spans="2:4" x14ac:dyDescent="0.2">
      <c r="B142" s="193" t="s">
        <v>72</v>
      </c>
      <c r="C142" s="247"/>
      <c r="D142" s="251"/>
    </row>
    <row r="143" spans="2:4" x14ac:dyDescent="0.2">
      <c r="B143" s="324">
        <v>1.25</v>
      </c>
      <c r="C143" s="154" t="s">
        <v>867</v>
      </c>
      <c r="D143" s="155"/>
    </row>
    <row r="144" spans="2:4" x14ac:dyDescent="0.2">
      <c r="B144" s="382"/>
      <c r="C144" s="154" t="s">
        <v>868</v>
      </c>
      <c r="D144" s="155"/>
    </row>
    <row r="145" spans="2:4" x14ac:dyDescent="0.2">
      <c r="B145" s="382"/>
      <c r="C145" s="154" t="s">
        <v>869</v>
      </c>
      <c r="D145" s="155"/>
    </row>
    <row r="146" spans="2:4" x14ac:dyDescent="0.2">
      <c r="B146" s="382"/>
      <c r="C146" s="154" t="s">
        <v>870</v>
      </c>
      <c r="D146" s="155"/>
    </row>
    <row r="147" spans="2:4" x14ac:dyDescent="0.2">
      <c r="B147" s="382"/>
      <c r="C147" s="154" t="s">
        <v>871</v>
      </c>
      <c r="D147" s="155"/>
    </row>
    <row r="148" spans="2:4" x14ac:dyDescent="0.2">
      <c r="B148" s="324">
        <v>1.26</v>
      </c>
      <c r="C148" s="154" t="s">
        <v>867</v>
      </c>
      <c r="D148" s="155"/>
    </row>
    <row r="149" spans="2:4" x14ac:dyDescent="0.2">
      <c r="B149" s="382"/>
      <c r="C149" s="154" t="s">
        <v>868</v>
      </c>
      <c r="D149" s="155"/>
    </row>
    <row r="150" spans="2:4" x14ac:dyDescent="0.2">
      <c r="B150" s="382"/>
      <c r="C150" s="154" t="s">
        <v>869</v>
      </c>
      <c r="D150" s="155"/>
    </row>
    <row r="151" spans="2:4" x14ac:dyDescent="0.2">
      <c r="B151" s="382"/>
      <c r="C151" s="154" t="s">
        <v>870</v>
      </c>
      <c r="D151" s="155"/>
    </row>
    <row r="152" spans="2:4" x14ac:dyDescent="0.2">
      <c r="B152" s="382"/>
      <c r="C152" s="154" t="s">
        <v>871</v>
      </c>
      <c r="D152" s="155"/>
    </row>
    <row r="153" spans="2:4" x14ac:dyDescent="0.2">
      <c r="B153" s="193" t="s">
        <v>77</v>
      </c>
      <c r="C153" s="247"/>
      <c r="D153" s="251"/>
    </row>
    <row r="154" spans="2:4" x14ac:dyDescent="0.2">
      <c r="B154" s="324">
        <v>1.27</v>
      </c>
      <c r="C154" s="154" t="s">
        <v>867</v>
      </c>
      <c r="D154" s="155"/>
    </row>
    <row r="155" spans="2:4" x14ac:dyDescent="0.2">
      <c r="B155" s="382"/>
      <c r="C155" s="154" t="s">
        <v>868</v>
      </c>
      <c r="D155" s="155"/>
    </row>
    <row r="156" spans="2:4" x14ac:dyDescent="0.2">
      <c r="B156" s="382"/>
      <c r="C156" s="154" t="s">
        <v>869</v>
      </c>
      <c r="D156" s="155"/>
    </row>
    <row r="157" spans="2:4" x14ac:dyDescent="0.2">
      <c r="B157" s="382"/>
      <c r="C157" s="154" t="s">
        <v>870</v>
      </c>
      <c r="D157" s="155"/>
    </row>
    <row r="158" spans="2:4" x14ac:dyDescent="0.2">
      <c r="B158" s="382"/>
      <c r="C158" s="154" t="s">
        <v>871</v>
      </c>
      <c r="D158" s="155"/>
    </row>
    <row r="159" spans="2:4" x14ac:dyDescent="0.2">
      <c r="B159" s="193" t="s">
        <v>80</v>
      </c>
      <c r="C159" s="247"/>
      <c r="D159" s="251"/>
    </row>
    <row r="160" spans="2:4" x14ac:dyDescent="0.2">
      <c r="B160" s="324">
        <v>1.28</v>
      </c>
      <c r="C160" s="154" t="s">
        <v>867</v>
      </c>
      <c r="D160" s="155"/>
    </row>
    <row r="161" spans="2:4" x14ac:dyDescent="0.2">
      <c r="B161" s="382"/>
      <c r="C161" s="154" t="s">
        <v>868</v>
      </c>
      <c r="D161" s="155"/>
    </row>
    <row r="162" spans="2:4" x14ac:dyDescent="0.2">
      <c r="B162" s="382"/>
      <c r="C162" s="154" t="s">
        <v>869</v>
      </c>
      <c r="D162" s="155"/>
    </row>
    <row r="163" spans="2:4" x14ac:dyDescent="0.2">
      <c r="B163" s="382"/>
      <c r="C163" s="154" t="s">
        <v>870</v>
      </c>
      <c r="D163" s="155"/>
    </row>
    <row r="164" spans="2:4" x14ac:dyDescent="0.2">
      <c r="B164" s="382"/>
      <c r="C164" s="154" t="s">
        <v>871</v>
      </c>
      <c r="D164" s="155"/>
    </row>
    <row r="165" spans="2:4" x14ac:dyDescent="0.2">
      <c r="B165" s="192" t="s">
        <v>83</v>
      </c>
      <c r="C165" s="252"/>
      <c r="D165" s="253"/>
    </row>
    <row r="166" spans="2:4" x14ac:dyDescent="0.2">
      <c r="B166" s="193" t="s">
        <v>84</v>
      </c>
      <c r="C166" s="247"/>
      <c r="D166" s="251"/>
    </row>
    <row r="167" spans="2:4" x14ac:dyDescent="0.2">
      <c r="B167" s="324">
        <v>1.29</v>
      </c>
      <c r="C167" s="154" t="s">
        <v>867</v>
      </c>
      <c r="D167" s="155"/>
    </row>
    <row r="168" spans="2:4" x14ac:dyDescent="0.2">
      <c r="B168" s="382"/>
      <c r="C168" s="154" t="s">
        <v>868</v>
      </c>
      <c r="D168" s="155"/>
    </row>
    <row r="169" spans="2:4" x14ac:dyDescent="0.2">
      <c r="B169" s="382"/>
      <c r="C169" s="154" t="s">
        <v>869</v>
      </c>
      <c r="D169" s="155"/>
    </row>
    <row r="170" spans="2:4" x14ac:dyDescent="0.2">
      <c r="B170" s="382"/>
      <c r="C170" s="154" t="s">
        <v>870</v>
      </c>
      <c r="D170" s="155"/>
    </row>
    <row r="171" spans="2:4" x14ac:dyDescent="0.2">
      <c r="B171" s="382"/>
      <c r="C171" s="154" t="s">
        <v>871</v>
      </c>
      <c r="D171" s="155"/>
    </row>
    <row r="172" spans="2:4" x14ac:dyDescent="0.2">
      <c r="B172" s="325">
        <v>1.3</v>
      </c>
      <c r="C172" s="154" t="s">
        <v>867</v>
      </c>
      <c r="D172" s="155"/>
    </row>
    <row r="173" spans="2:4" x14ac:dyDescent="0.2">
      <c r="B173" s="382"/>
      <c r="C173" s="154" t="s">
        <v>868</v>
      </c>
      <c r="D173" s="155"/>
    </row>
    <row r="174" spans="2:4" x14ac:dyDescent="0.2">
      <c r="B174" s="382"/>
      <c r="C174" s="154" t="s">
        <v>869</v>
      </c>
      <c r="D174" s="155"/>
    </row>
    <row r="175" spans="2:4" x14ac:dyDescent="0.2">
      <c r="B175" s="382"/>
      <c r="C175" s="154" t="s">
        <v>870</v>
      </c>
      <c r="D175" s="155"/>
    </row>
    <row r="176" spans="2:4" x14ac:dyDescent="0.2">
      <c r="B176" s="382"/>
      <c r="C176" s="154" t="s">
        <v>871</v>
      </c>
      <c r="D176" s="155"/>
    </row>
    <row r="177" spans="2:4" x14ac:dyDescent="0.2">
      <c r="B177" s="324">
        <v>1.31</v>
      </c>
      <c r="C177" s="154" t="s">
        <v>867</v>
      </c>
      <c r="D177" s="155"/>
    </row>
    <row r="178" spans="2:4" x14ac:dyDescent="0.2">
      <c r="B178" s="382"/>
      <c r="C178" s="154" t="s">
        <v>868</v>
      </c>
      <c r="D178" s="155"/>
    </row>
    <row r="179" spans="2:4" x14ac:dyDescent="0.2">
      <c r="B179" s="382"/>
      <c r="C179" s="154" t="s">
        <v>869</v>
      </c>
      <c r="D179" s="155"/>
    </row>
    <row r="180" spans="2:4" x14ac:dyDescent="0.2">
      <c r="B180" s="382"/>
      <c r="C180" s="154" t="s">
        <v>870</v>
      </c>
      <c r="D180" s="155"/>
    </row>
    <row r="181" spans="2:4" x14ac:dyDescent="0.2">
      <c r="B181" s="382"/>
      <c r="C181" s="154" t="s">
        <v>871</v>
      </c>
      <c r="D181" s="155"/>
    </row>
    <row r="182" spans="2:4" x14ac:dyDescent="0.2">
      <c r="B182" s="324">
        <v>1.32</v>
      </c>
      <c r="C182" s="154" t="s">
        <v>867</v>
      </c>
      <c r="D182" s="155"/>
    </row>
    <row r="183" spans="2:4" x14ac:dyDescent="0.2">
      <c r="B183" s="382"/>
      <c r="C183" s="154" t="s">
        <v>868</v>
      </c>
      <c r="D183" s="155"/>
    </row>
    <row r="184" spans="2:4" x14ac:dyDescent="0.2">
      <c r="B184" s="382"/>
      <c r="C184" s="154" t="s">
        <v>869</v>
      </c>
      <c r="D184" s="155"/>
    </row>
    <row r="185" spans="2:4" x14ac:dyDescent="0.2">
      <c r="B185" s="382"/>
      <c r="C185" s="154" t="s">
        <v>870</v>
      </c>
      <c r="D185" s="155"/>
    </row>
    <row r="186" spans="2:4" x14ac:dyDescent="0.2">
      <c r="B186" s="382"/>
      <c r="C186" s="154" t="s">
        <v>871</v>
      </c>
      <c r="D186" s="155"/>
    </row>
    <row r="187" spans="2:4" x14ac:dyDescent="0.2">
      <c r="B187" s="324">
        <v>1.33</v>
      </c>
      <c r="C187" s="154" t="s">
        <v>867</v>
      </c>
      <c r="D187" s="155"/>
    </row>
    <row r="188" spans="2:4" x14ac:dyDescent="0.2">
      <c r="B188" s="382"/>
      <c r="C188" s="154" t="s">
        <v>868</v>
      </c>
      <c r="D188" s="155"/>
    </row>
    <row r="189" spans="2:4" x14ac:dyDescent="0.2">
      <c r="B189" s="382"/>
      <c r="C189" s="154" t="s">
        <v>869</v>
      </c>
      <c r="D189" s="155"/>
    </row>
    <row r="190" spans="2:4" x14ac:dyDescent="0.2">
      <c r="B190" s="382"/>
      <c r="C190" s="154" t="s">
        <v>870</v>
      </c>
      <c r="D190" s="155"/>
    </row>
    <row r="191" spans="2:4" x14ac:dyDescent="0.2">
      <c r="B191" s="382"/>
      <c r="C191" s="154" t="s">
        <v>871</v>
      </c>
      <c r="D191" s="155"/>
    </row>
  </sheetData>
  <autoFilter ref="B5:D191"/>
  <hyperlinks>
    <hyperlink ref="B8" location="Governance!A1.01" display="Governance!A1.01"/>
    <hyperlink ref="B13" location="Governance!A1.02" display="Governance!A1.02"/>
    <hyperlink ref="B19" location="Governance!A1.03" display="Governance!A1.03"/>
    <hyperlink ref="B24" location="Governance!A1.04" display="Governance!A1.04"/>
    <hyperlink ref="B29" location="Governance!A1.05" display="Governance!A1.05"/>
    <hyperlink ref="B35" location="Governance!A1.06" display="Governance!A1.06"/>
    <hyperlink ref="B42" location="Governance!A1.07" display="Governance!A1.07"/>
    <hyperlink ref="B48" location="Governance!A1.08" display="Governance!A1.08"/>
    <hyperlink ref="B53" location="Governance!A1.09" display="Governance!A1.09"/>
    <hyperlink ref="B59" location="Governance!A1.10" display="Governance!A1.10"/>
    <hyperlink ref="B65" location="Governance!A1.11" display="Governance!A1.11"/>
    <hyperlink ref="B70" location="Governance!A1.12" display="Governance!A1.12"/>
    <hyperlink ref="B76" location="Governance!A1.13" display="Governance!A1.13"/>
    <hyperlink ref="B81" location="Governance!A1.14" display="Governance!A1.14"/>
    <hyperlink ref="B87" location="Governance!A1.15" display="Governance!A1.15"/>
    <hyperlink ref="B93" location="Governance!A1.16" display="Governance!A1.16"/>
    <hyperlink ref="B98" location="Governance!A1.17" display="Governance!A1.17"/>
    <hyperlink ref="B103" location="Governance!A1.18" display="Governance!A1.18"/>
    <hyperlink ref="B110" location="Governance!A1.19" display="Governance!A1.19"/>
    <hyperlink ref="B115" location="Governance!A1.20" display="Governance!A1.20"/>
    <hyperlink ref="B120" location="Governance!A1.21" display="Governance!A1.21"/>
    <hyperlink ref="B126" location="Governance!A1.22" display="Governance!A1.22"/>
    <hyperlink ref="B132" location="Governance!A1.23" display="Governance!A1.23"/>
    <hyperlink ref="B137" location="Governance!A1.24" display="Governance!A1.24"/>
    <hyperlink ref="B143" location="Governance!A1.25" display="Governance!A1.25"/>
    <hyperlink ref="B148" location="Governance!A1.26" display="Governance!A1.26"/>
    <hyperlink ref="B154" location="Governance!A1.27" display="Governance!A1.27"/>
    <hyperlink ref="B160" location="Governance!A1.28" display="Governance!A1.28"/>
    <hyperlink ref="B167" location="Governance!A1.29" display="Governance!A1.29"/>
    <hyperlink ref="B172" location="Governance!A1.30" display="Governance!A1.30"/>
    <hyperlink ref="B177" location="Governance!A1.31" display="Governance!A1.31"/>
    <hyperlink ref="B182" location="Governance!A1.32" display="Governance!A1.32"/>
    <hyperlink ref="B187" location="Governance!A1.33" display="Governance!A1.33"/>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293"/>
  <sheetViews>
    <sheetView showGridLines="0" workbookViewId="0">
      <pane ySplit="1" topLeftCell="A260" activePane="bottomLeft" state="frozen"/>
      <selection activeCell="C9" sqref="C9"/>
      <selection pane="bottomLeft" activeCell="G284" sqref="G284"/>
    </sheetView>
  </sheetViews>
  <sheetFormatPr defaultRowHeight="12.75" x14ac:dyDescent="0.2"/>
  <cols>
    <col min="1" max="1" width="14" bestFit="1" customWidth="1"/>
    <col min="2" max="2" width="10" customWidth="1"/>
    <col min="3" max="3" width="44.7109375" bestFit="1" customWidth="1"/>
    <col min="4" max="4" width="10" customWidth="1"/>
    <col min="5" max="5" width="12.7109375" customWidth="1"/>
    <col min="6" max="6" width="10" customWidth="1"/>
    <col min="7" max="7" width="12.7109375" customWidth="1"/>
    <col min="11" max="11" width="16.7109375" bestFit="1" customWidth="1"/>
  </cols>
  <sheetData>
    <row r="1" spans="1:11" x14ac:dyDescent="0.2">
      <c r="A1" s="1" t="s">
        <v>405</v>
      </c>
      <c r="B1" s="1" t="s">
        <v>387</v>
      </c>
      <c r="C1" s="1" t="s">
        <v>406</v>
      </c>
      <c r="D1" s="1" t="s">
        <v>407</v>
      </c>
      <c r="E1" s="1" t="s">
        <v>408</v>
      </c>
      <c r="F1" s="1" t="s">
        <v>409</v>
      </c>
      <c r="G1" s="1" t="s">
        <v>410</v>
      </c>
      <c r="J1" s="1" t="s">
        <v>1322</v>
      </c>
      <c r="K1" s="369">
        <v>32874</v>
      </c>
    </row>
    <row r="2" spans="1:11" x14ac:dyDescent="0.2">
      <c r="A2" s="1"/>
      <c r="B2" s="1"/>
      <c r="C2" s="1" t="s">
        <v>411</v>
      </c>
      <c r="D2" s="1"/>
      <c r="E2" s="1"/>
      <c r="F2" s="1"/>
      <c r="G2" s="1"/>
      <c r="J2" t="s">
        <v>1323</v>
      </c>
      <c r="K2" s="369">
        <v>73415</v>
      </c>
    </row>
    <row r="3" spans="1:11" x14ac:dyDescent="0.2">
      <c r="A3" s="1"/>
      <c r="B3" s="1"/>
      <c r="C3" s="1" t="s">
        <v>11</v>
      </c>
      <c r="D3" s="1"/>
      <c r="E3" s="1"/>
      <c r="F3" s="1"/>
      <c r="G3" s="1"/>
    </row>
    <row r="4" spans="1:11" x14ac:dyDescent="0.2">
      <c r="A4" s="1"/>
      <c r="B4" s="1"/>
      <c r="C4" s="1" t="s">
        <v>11</v>
      </c>
      <c r="D4" s="1"/>
      <c r="E4" s="1"/>
      <c r="F4" s="1"/>
      <c r="G4" s="1"/>
    </row>
    <row r="5" spans="1:11" x14ac:dyDescent="0.2">
      <c r="A5" s="1" t="s">
        <v>412</v>
      </c>
      <c r="B5" s="1" t="s">
        <v>413</v>
      </c>
      <c r="C5" s="1">
        <f t="shared" ref="C5:C6" ca="1" si="0">INDIRECT("'"&amp;A5&amp;"'!"&amp;B5)</f>
        <v>1.01</v>
      </c>
      <c r="D5" s="1" t="s">
        <v>414</v>
      </c>
      <c r="E5" s="1">
        <f t="shared" ref="E5:E6" ca="1" si="1">INDIRECT("'"&amp;A5&amp;"'!"&amp;D5)</f>
        <v>0</v>
      </c>
      <c r="F5" s="1" t="s">
        <v>415</v>
      </c>
      <c r="G5" s="3" t="str">
        <f t="shared" ref="G5:G6" ca="1" si="2">INDIRECT("'"&amp;A5&amp;"'!"&amp;F5)</f>
        <v/>
      </c>
    </row>
    <row r="6" spans="1:11" x14ac:dyDescent="0.2">
      <c r="A6" s="1" t="s">
        <v>412</v>
      </c>
      <c r="B6" s="1" t="s">
        <v>416</v>
      </c>
      <c r="C6" s="1">
        <f t="shared" ca="1" si="0"/>
        <v>1.02</v>
      </c>
      <c r="D6" s="1" t="s">
        <v>417</v>
      </c>
      <c r="E6" s="1">
        <f t="shared" ca="1" si="1"/>
        <v>0</v>
      </c>
      <c r="F6" s="1" t="s">
        <v>418</v>
      </c>
      <c r="G6" s="3" t="str">
        <f t="shared" ca="1" si="2"/>
        <v/>
      </c>
    </row>
    <row r="7" spans="1:11" x14ac:dyDescent="0.2">
      <c r="A7" s="1"/>
      <c r="B7" s="1"/>
      <c r="C7" s="1" t="s">
        <v>15</v>
      </c>
      <c r="D7" s="1"/>
      <c r="E7" s="1"/>
      <c r="F7" s="1"/>
      <c r="G7" s="1"/>
    </row>
    <row r="8" spans="1:11" x14ac:dyDescent="0.2">
      <c r="A8" s="1" t="s">
        <v>412</v>
      </c>
      <c r="B8" s="1" t="s">
        <v>419</v>
      </c>
      <c r="C8" s="1">
        <f t="shared" ref="C8:C10" ca="1" si="3">INDIRECT("'"&amp;A8&amp;"'!"&amp;B8)</f>
        <v>1.03</v>
      </c>
      <c r="D8" s="1" t="s">
        <v>420</v>
      </c>
      <c r="E8" s="1">
        <f t="shared" ref="E8:E10" ca="1" si="4">INDIRECT("'"&amp;A8&amp;"'!"&amp;D8)</f>
        <v>0</v>
      </c>
      <c r="F8" s="1" t="s">
        <v>421</v>
      </c>
      <c r="G8" s="3" t="str">
        <f t="shared" ref="G8:G10" ca="1" si="5">INDIRECT("'"&amp;A8&amp;"'!"&amp;F8)</f>
        <v/>
      </c>
    </row>
    <row r="9" spans="1:11" x14ac:dyDescent="0.2">
      <c r="A9" s="1" t="s">
        <v>412</v>
      </c>
      <c r="B9" s="1" t="s">
        <v>422</v>
      </c>
      <c r="C9" s="1">
        <f t="shared" ca="1" si="3"/>
        <v>1.04</v>
      </c>
      <c r="D9" s="1" t="s">
        <v>423</v>
      </c>
      <c r="E9" s="1">
        <f t="shared" ca="1" si="4"/>
        <v>0</v>
      </c>
      <c r="F9" s="1" t="s">
        <v>424</v>
      </c>
      <c r="G9" s="3" t="str">
        <f t="shared" ca="1" si="5"/>
        <v/>
      </c>
    </row>
    <row r="10" spans="1:11" x14ac:dyDescent="0.2">
      <c r="A10" s="1" t="s">
        <v>412</v>
      </c>
      <c r="B10" s="1" t="s">
        <v>425</v>
      </c>
      <c r="C10" s="1">
        <f t="shared" ca="1" si="3"/>
        <v>1.05</v>
      </c>
      <c r="D10" s="1" t="s">
        <v>426</v>
      </c>
      <c r="E10" s="1">
        <f t="shared" ca="1" si="4"/>
        <v>0</v>
      </c>
      <c r="F10" s="1" t="s">
        <v>427</v>
      </c>
      <c r="G10" s="3" t="str">
        <f t="shared" ca="1" si="5"/>
        <v/>
      </c>
    </row>
    <row r="11" spans="1:11" x14ac:dyDescent="0.2">
      <c r="A11" s="1"/>
      <c r="B11" s="1"/>
      <c r="C11" s="1" t="s">
        <v>22</v>
      </c>
      <c r="D11" s="1"/>
      <c r="E11" s="1"/>
      <c r="F11" s="1"/>
      <c r="G11" s="1"/>
    </row>
    <row r="12" spans="1:11" x14ac:dyDescent="0.2">
      <c r="A12" s="1" t="s">
        <v>412</v>
      </c>
      <c r="B12" s="1" t="s">
        <v>428</v>
      </c>
      <c r="C12" s="1">
        <f ca="1">INDIRECT("'"&amp;A12&amp;"'!"&amp;B12)</f>
        <v>1.06</v>
      </c>
      <c r="D12" s="1" t="s">
        <v>429</v>
      </c>
      <c r="E12" s="1">
        <f ca="1">INDIRECT("'"&amp;A12&amp;"'!"&amp;D12)</f>
        <v>0</v>
      </c>
      <c r="F12" s="1" t="s">
        <v>430</v>
      </c>
      <c r="G12" s="3" t="str">
        <f ca="1">INDIRECT("'"&amp;A12&amp;"'!"&amp;F12)</f>
        <v/>
      </c>
    </row>
    <row r="13" spans="1:11" x14ac:dyDescent="0.2">
      <c r="A13" s="1"/>
      <c r="B13" s="1"/>
      <c r="C13" s="1" t="s">
        <v>25</v>
      </c>
      <c r="D13" s="1"/>
      <c r="E13" s="1"/>
      <c r="F13" s="1"/>
      <c r="G13" s="1"/>
    </row>
    <row r="14" spans="1:11" x14ac:dyDescent="0.2">
      <c r="A14" s="1"/>
      <c r="B14" s="1"/>
      <c r="C14" s="1" t="s">
        <v>26</v>
      </c>
      <c r="D14" s="1"/>
      <c r="E14" s="1"/>
      <c r="F14" s="1"/>
      <c r="G14" s="1"/>
    </row>
    <row r="15" spans="1:11" x14ac:dyDescent="0.2">
      <c r="A15" s="1" t="s">
        <v>412</v>
      </c>
      <c r="B15" s="1" t="s">
        <v>431</v>
      </c>
      <c r="C15" s="1">
        <f ca="1">INDIRECT("'"&amp;A15&amp;"'!"&amp;B15)</f>
        <v>1.07</v>
      </c>
      <c r="D15" s="1" t="s">
        <v>432</v>
      </c>
      <c r="E15" s="1">
        <f ca="1">INDIRECT("'"&amp;A15&amp;"'!"&amp;D15)</f>
        <v>0</v>
      </c>
      <c r="F15" s="1" t="s">
        <v>433</v>
      </c>
      <c r="G15" s="3" t="str">
        <f ca="1">INDIRECT("'"&amp;A15&amp;"'!"&amp;F15)</f>
        <v/>
      </c>
    </row>
    <row r="16" spans="1:11" x14ac:dyDescent="0.2">
      <c r="A16" s="1"/>
      <c r="B16" s="1"/>
      <c r="C16" s="1" t="s">
        <v>29</v>
      </c>
      <c r="D16" s="1"/>
      <c r="E16" s="1"/>
      <c r="F16" s="1"/>
      <c r="G16" s="1"/>
    </row>
    <row r="17" spans="1:7" x14ac:dyDescent="0.2">
      <c r="A17" s="1" t="s">
        <v>412</v>
      </c>
      <c r="B17" s="1" t="s">
        <v>434</v>
      </c>
      <c r="C17" s="1">
        <f t="shared" ref="C17:C18" ca="1" si="6">INDIRECT("'"&amp;A17&amp;"'!"&amp;B17)</f>
        <v>1.08</v>
      </c>
      <c r="D17" s="1" t="s">
        <v>435</v>
      </c>
      <c r="E17" s="1">
        <f t="shared" ref="E17:E18" ca="1" si="7">INDIRECT("'"&amp;A17&amp;"'!"&amp;D17)</f>
        <v>0</v>
      </c>
      <c r="F17" s="1" t="s">
        <v>436</v>
      </c>
      <c r="G17" s="3" t="str">
        <f t="shared" ref="G17:G18" ca="1" si="8">INDIRECT("'"&amp;A17&amp;"'!"&amp;F17)</f>
        <v/>
      </c>
    </row>
    <row r="18" spans="1:7" x14ac:dyDescent="0.2">
      <c r="A18" s="1" t="s">
        <v>412</v>
      </c>
      <c r="B18" s="1" t="s">
        <v>437</v>
      </c>
      <c r="C18" s="1">
        <f t="shared" ca="1" si="6"/>
        <v>1.0900000000000001</v>
      </c>
      <c r="D18" s="1" t="s">
        <v>438</v>
      </c>
      <c r="E18" s="1">
        <f t="shared" ca="1" si="7"/>
        <v>0</v>
      </c>
      <c r="F18" s="1" t="s">
        <v>439</v>
      </c>
      <c r="G18" s="3" t="str">
        <f t="shared" ca="1" si="8"/>
        <v/>
      </c>
    </row>
    <row r="19" spans="1:7" x14ac:dyDescent="0.2">
      <c r="A19" s="1"/>
      <c r="B19" s="1"/>
      <c r="C19" s="1" t="s">
        <v>34</v>
      </c>
      <c r="D19" s="1"/>
      <c r="E19" s="1"/>
      <c r="F19" s="1"/>
      <c r="G19" s="1"/>
    </row>
    <row r="20" spans="1:7" x14ac:dyDescent="0.2">
      <c r="A20" s="1" t="s">
        <v>412</v>
      </c>
      <c r="B20" s="1" t="s">
        <v>440</v>
      </c>
      <c r="C20" s="52">
        <f ca="1">INDIRECT("'"&amp;A20&amp;"'!"&amp;B20)</f>
        <v>1.1000000000000001</v>
      </c>
      <c r="D20" s="1" t="s">
        <v>441</v>
      </c>
      <c r="E20" s="1">
        <f ca="1">INDIRECT("'"&amp;A20&amp;"'!"&amp;D20)</f>
        <v>0</v>
      </c>
      <c r="F20" s="1" t="s">
        <v>442</v>
      </c>
      <c r="G20" s="3" t="str">
        <f ca="1">INDIRECT("'"&amp;A20&amp;"'!"&amp;F20)</f>
        <v/>
      </c>
    </row>
    <row r="21" spans="1:7" x14ac:dyDescent="0.2">
      <c r="A21" s="1"/>
      <c r="B21" s="1"/>
      <c r="C21" s="1" t="s">
        <v>37</v>
      </c>
      <c r="D21" s="1"/>
      <c r="E21" s="1"/>
      <c r="F21" s="1"/>
      <c r="G21" s="1"/>
    </row>
    <row r="22" spans="1:7" x14ac:dyDescent="0.2">
      <c r="A22" s="1" t="s">
        <v>412</v>
      </c>
      <c r="B22" s="1" t="s">
        <v>443</v>
      </c>
      <c r="C22" s="1">
        <f t="shared" ref="C22:C23" ca="1" si="9">INDIRECT("'"&amp;A22&amp;"'!"&amp;B22)</f>
        <v>1.1100000000000001</v>
      </c>
      <c r="D22" s="1" t="s">
        <v>444</v>
      </c>
      <c r="E22" s="1">
        <f t="shared" ref="E22:E23" ca="1" si="10">INDIRECT("'"&amp;A22&amp;"'!"&amp;D22)</f>
        <v>0</v>
      </c>
      <c r="F22" s="1" t="s">
        <v>445</v>
      </c>
      <c r="G22" s="3" t="str">
        <f t="shared" ref="G22:G23" ca="1" si="11">INDIRECT("'"&amp;A22&amp;"'!"&amp;F22)</f>
        <v/>
      </c>
    </row>
    <row r="23" spans="1:7" x14ac:dyDescent="0.2">
      <c r="A23" s="1" t="s">
        <v>412</v>
      </c>
      <c r="B23" s="1" t="s">
        <v>446</v>
      </c>
      <c r="C23" s="1">
        <f t="shared" ca="1" si="9"/>
        <v>1.1200000000000001</v>
      </c>
      <c r="D23" s="1" t="s">
        <v>447</v>
      </c>
      <c r="E23" s="1">
        <f t="shared" ca="1" si="10"/>
        <v>0</v>
      </c>
      <c r="F23" s="1" t="s">
        <v>448</v>
      </c>
      <c r="G23" s="3" t="str">
        <f t="shared" ca="1" si="11"/>
        <v/>
      </c>
    </row>
    <row r="24" spans="1:7" x14ac:dyDescent="0.2">
      <c r="A24" s="1"/>
      <c r="B24" s="1"/>
      <c r="C24" s="1" t="s">
        <v>42</v>
      </c>
      <c r="D24" s="1"/>
      <c r="E24" s="1"/>
      <c r="F24" s="1"/>
      <c r="G24" s="1"/>
    </row>
    <row r="25" spans="1:7" x14ac:dyDescent="0.2">
      <c r="A25" s="1" t="s">
        <v>412</v>
      </c>
      <c r="B25" s="1" t="s">
        <v>449</v>
      </c>
      <c r="C25" s="1">
        <f t="shared" ref="C25:C26" ca="1" si="12">INDIRECT("'"&amp;A25&amp;"'!"&amp;B25)</f>
        <v>1.1299999999999999</v>
      </c>
      <c r="D25" s="1" t="s">
        <v>450</v>
      </c>
      <c r="E25" s="1">
        <f t="shared" ref="E25:E26" ca="1" si="13">INDIRECT("'"&amp;A25&amp;"'!"&amp;D25)</f>
        <v>0</v>
      </c>
      <c r="F25" s="1" t="s">
        <v>451</v>
      </c>
      <c r="G25" s="3" t="str">
        <f t="shared" ref="G25:G26" ca="1" si="14">INDIRECT("'"&amp;A25&amp;"'!"&amp;F25)</f>
        <v/>
      </c>
    </row>
    <row r="26" spans="1:7" x14ac:dyDescent="0.2">
      <c r="A26" s="1" t="s">
        <v>412</v>
      </c>
      <c r="B26" s="1" t="s">
        <v>452</v>
      </c>
      <c r="C26" s="1">
        <f t="shared" ca="1" si="12"/>
        <v>1.1399999999999999</v>
      </c>
      <c r="D26" s="1" t="s">
        <v>453</v>
      </c>
      <c r="E26" s="1">
        <f t="shared" ca="1" si="13"/>
        <v>0</v>
      </c>
      <c r="F26" s="1" t="s">
        <v>454</v>
      </c>
      <c r="G26" s="3" t="str">
        <f t="shared" ca="1" si="14"/>
        <v/>
      </c>
    </row>
    <row r="27" spans="1:7" x14ac:dyDescent="0.2">
      <c r="A27" s="1"/>
      <c r="B27" s="1"/>
      <c r="C27" s="1" t="s">
        <v>47</v>
      </c>
      <c r="D27" s="1"/>
      <c r="E27" s="1"/>
      <c r="F27" s="1"/>
      <c r="G27" s="1"/>
    </row>
    <row r="28" spans="1:7" x14ac:dyDescent="0.2">
      <c r="A28" s="1" t="s">
        <v>412</v>
      </c>
      <c r="B28" s="1" t="s">
        <v>455</v>
      </c>
      <c r="C28" s="1">
        <f ca="1">INDIRECT("'"&amp;A28&amp;"'!"&amp;B28)</f>
        <v>1.1499999999999999</v>
      </c>
      <c r="D28" s="1" t="s">
        <v>456</v>
      </c>
      <c r="E28" s="1">
        <f ca="1">INDIRECT("'"&amp;A28&amp;"'!"&amp;D28)</f>
        <v>0</v>
      </c>
      <c r="F28" s="1" t="s">
        <v>457</v>
      </c>
      <c r="G28" s="3" t="str">
        <f ca="1">INDIRECT("'"&amp;A28&amp;"'!"&amp;F28)</f>
        <v/>
      </c>
    </row>
    <row r="29" spans="1:7" x14ac:dyDescent="0.2">
      <c r="A29" s="1"/>
      <c r="B29" s="1"/>
      <c r="C29" s="1" t="s">
        <v>49</v>
      </c>
      <c r="D29" s="1"/>
      <c r="E29" s="1"/>
      <c r="F29" s="1"/>
      <c r="G29" s="1"/>
    </row>
    <row r="30" spans="1:7" x14ac:dyDescent="0.2">
      <c r="A30" s="1" t="s">
        <v>412</v>
      </c>
      <c r="B30" s="1" t="s">
        <v>458</v>
      </c>
      <c r="C30" s="1">
        <f t="shared" ref="C30:C32" ca="1" si="15">INDIRECT("'"&amp;A30&amp;"'!"&amp;B30)</f>
        <v>1.1599999999999999</v>
      </c>
      <c r="D30" s="1" t="s">
        <v>459</v>
      </c>
      <c r="E30" s="1">
        <f t="shared" ref="E30:E32" ca="1" si="16">INDIRECT("'"&amp;A30&amp;"'!"&amp;D30)</f>
        <v>0</v>
      </c>
      <c r="F30" s="1" t="s">
        <v>460</v>
      </c>
      <c r="G30" s="3" t="str">
        <f t="shared" ref="G30:G32" ca="1" si="17">INDIRECT("'"&amp;A30&amp;"'!"&amp;F30)</f>
        <v/>
      </c>
    </row>
    <row r="31" spans="1:7" x14ac:dyDescent="0.2">
      <c r="A31" s="1" t="s">
        <v>412</v>
      </c>
      <c r="B31" s="1" t="s">
        <v>461</v>
      </c>
      <c r="C31" s="1">
        <f t="shared" ca="1" si="15"/>
        <v>1.17</v>
      </c>
      <c r="D31" s="1" t="s">
        <v>462</v>
      </c>
      <c r="E31" s="1">
        <f t="shared" ca="1" si="16"/>
        <v>0</v>
      </c>
      <c r="F31" s="1" t="s">
        <v>463</v>
      </c>
      <c r="G31" s="3" t="str">
        <f t="shared" ca="1" si="17"/>
        <v/>
      </c>
    </row>
    <row r="32" spans="1:7" x14ac:dyDescent="0.2">
      <c r="A32" s="1" t="s">
        <v>412</v>
      </c>
      <c r="B32" s="1" t="s">
        <v>464</v>
      </c>
      <c r="C32" s="1">
        <f t="shared" ca="1" si="15"/>
        <v>1.18</v>
      </c>
      <c r="D32" s="1" t="s">
        <v>465</v>
      </c>
      <c r="E32" s="1">
        <f t="shared" ca="1" si="16"/>
        <v>0</v>
      </c>
      <c r="F32" s="1" t="s">
        <v>466</v>
      </c>
      <c r="G32" s="3" t="str">
        <f t="shared" ca="1" si="17"/>
        <v/>
      </c>
    </row>
    <row r="33" spans="1:7" x14ac:dyDescent="0.2">
      <c r="A33" s="1"/>
      <c r="B33" s="1"/>
      <c r="C33" s="1" t="s">
        <v>56</v>
      </c>
      <c r="D33" s="1"/>
      <c r="E33" s="1"/>
      <c r="F33" s="1"/>
      <c r="G33" s="1"/>
    </row>
    <row r="34" spans="1:7" x14ac:dyDescent="0.2">
      <c r="A34" s="1"/>
      <c r="B34" s="1"/>
      <c r="C34" s="1" t="s">
        <v>57</v>
      </c>
      <c r="D34" s="1"/>
      <c r="E34" s="1"/>
      <c r="F34" s="1"/>
      <c r="G34" s="1"/>
    </row>
    <row r="35" spans="1:7" x14ac:dyDescent="0.2">
      <c r="A35" s="1" t="s">
        <v>412</v>
      </c>
      <c r="B35" s="1" t="s">
        <v>467</v>
      </c>
      <c r="C35" s="1">
        <f t="shared" ref="C35:C37" ca="1" si="18">INDIRECT("'"&amp;A35&amp;"'!"&amp;B35)</f>
        <v>1.19</v>
      </c>
      <c r="D35" s="1" t="s">
        <v>468</v>
      </c>
      <c r="E35" s="1">
        <f t="shared" ref="E35:E37" ca="1" si="19">INDIRECT("'"&amp;A35&amp;"'!"&amp;D35)</f>
        <v>0</v>
      </c>
      <c r="F35" s="1" t="s">
        <v>469</v>
      </c>
      <c r="G35" s="3" t="str">
        <f t="shared" ref="G35:G37" ca="1" si="20">INDIRECT("'"&amp;A35&amp;"'!"&amp;F35)</f>
        <v/>
      </c>
    </row>
    <row r="36" spans="1:7" x14ac:dyDescent="0.2">
      <c r="A36" s="1" t="s">
        <v>412</v>
      </c>
      <c r="B36" s="1" t="s">
        <v>470</v>
      </c>
      <c r="C36" s="52">
        <f t="shared" ca="1" si="18"/>
        <v>1.2</v>
      </c>
      <c r="D36" s="1" t="s">
        <v>471</v>
      </c>
      <c r="E36" s="1">
        <f t="shared" ca="1" si="19"/>
        <v>0</v>
      </c>
      <c r="F36" s="1" t="s">
        <v>472</v>
      </c>
      <c r="G36" s="3" t="str">
        <f t="shared" ca="1" si="20"/>
        <v/>
      </c>
    </row>
    <row r="37" spans="1:7" x14ac:dyDescent="0.2">
      <c r="A37" s="1" t="s">
        <v>412</v>
      </c>
      <c r="B37" s="1" t="s">
        <v>473</v>
      </c>
      <c r="C37" s="1">
        <f t="shared" ca="1" si="18"/>
        <v>1.21</v>
      </c>
      <c r="D37" s="1" t="s">
        <v>474</v>
      </c>
      <c r="E37" s="1">
        <f t="shared" ca="1" si="19"/>
        <v>0</v>
      </c>
      <c r="F37" s="1" t="s">
        <v>475</v>
      </c>
      <c r="G37" s="3" t="str">
        <f t="shared" ca="1" si="20"/>
        <v/>
      </c>
    </row>
    <row r="38" spans="1:7" x14ac:dyDescent="0.2">
      <c r="A38" s="1"/>
      <c r="B38" s="1"/>
      <c r="C38" s="1" t="s">
        <v>64</v>
      </c>
      <c r="D38" s="1"/>
      <c r="E38" s="1"/>
      <c r="F38" s="1"/>
      <c r="G38" s="1"/>
    </row>
    <row r="39" spans="1:7" x14ac:dyDescent="0.2">
      <c r="A39" s="1" t="s">
        <v>412</v>
      </c>
      <c r="B39" s="1" t="s">
        <v>476</v>
      </c>
      <c r="C39" s="1">
        <f ca="1">INDIRECT("'"&amp;A39&amp;"'!"&amp;B39)</f>
        <v>1.22</v>
      </c>
      <c r="D39" s="1" t="s">
        <v>477</v>
      </c>
      <c r="E39" s="1">
        <f ca="1">INDIRECT("'"&amp;A39&amp;"'!"&amp;D39)</f>
        <v>0</v>
      </c>
      <c r="F39" s="1" t="s">
        <v>478</v>
      </c>
      <c r="G39" s="3" t="str">
        <f ca="1">INDIRECT("'"&amp;A39&amp;"'!"&amp;F39)</f>
        <v/>
      </c>
    </row>
    <row r="40" spans="1:7" x14ac:dyDescent="0.2">
      <c r="A40" s="1"/>
      <c r="B40" s="1"/>
      <c r="C40" s="1" t="s">
        <v>67</v>
      </c>
      <c r="D40" s="1"/>
      <c r="E40" s="1"/>
      <c r="F40" s="1"/>
      <c r="G40" s="1"/>
    </row>
    <row r="41" spans="1:7" x14ac:dyDescent="0.2">
      <c r="A41" s="1" t="s">
        <v>412</v>
      </c>
      <c r="B41" s="1" t="s">
        <v>479</v>
      </c>
      <c r="C41" s="1">
        <f t="shared" ref="C41:C42" ca="1" si="21">INDIRECT("'"&amp;A41&amp;"'!"&amp;B41)</f>
        <v>1.23</v>
      </c>
      <c r="D41" s="1" t="s">
        <v>480</v>
      </c>
      <c r="E41" s="1">
        <f t="shared" ref="E41:E42" ca="1" si="22">INDIRECT("'"&amp;A41&amp;"'!"&amp;D41)</f>
        <v>0</v>
      </c>
      <c r="F41" s="1" t="s">
        <v>481</v>
      </c>
      <c r="G41" s="3" t="str">
        <f t="shared" ref="G41:G42" ca="1" si="23">INDIRECT("'"&amp;A41&amp;"'!"&amp;F41)</f>
        <v/>
      </c>
    </row>
    <row r="42" spans="1:7" x14ac:dyDescent="0.2">
      <c r="A42" s="1" t="s">
        <v>412</v>
      </c>
      <c r="B42" s="1" t="s">
        <v>482</v>
      </c>
      <c r="C42" s="1">
        <f t="shared" ca="1" si="21"/>
        <v>1.24</v>
      </c>
      <c r="D42" s="1" t="s">
        <v>483</v>
      </c>
      <c r="E42" s="1">
        <f t="shared" ca="1" si="22"/>
        <v>0</v>
      </c>
      <c r="F42" s="1" t="s">
        <v>484</v>
      </c>
      <c r="G42" s="3" t="str">
        <f t="shared" ca="1" si="23"/>
        <v/>
      </c>
    </row>
    <row r="43" spans="1:7" x14ac:dyDescent="0.2">
      <c r="A43" s="1"/>
      <c r="B43" s="1"/>
      <c r="C43" s="1" t="s">
        <v>72</v>
      </c>
      <c r="D43" s="1"/>
      <c r="E43" s="1"/>
      <c r="F43" s="1"/>
      <c r="G43" s="1"/>
    </row>
    <row r="44" spans="1:7" x14ac:dyDescent="0.2">
      <c r="A44" s="1" t="s">
        <v>412</v>
      </c>
      <c r="B44" s="1" t="s">
        <v>485</v>
      </c>
      <c r="C44" s="1">
        <f t="shared" ref="C44:C45" ca="1" si="24">INDIRECT("'"&amp;A44&amp;"'!"&amp;B44)</f>
        <v>1.25</v>
      </c>
      <c r="D44" s="1" t="s">
        <v>486</v>
      </c>
      <c r="E44" s="1">
        <f t="shared" ref="E44:E45" ca="1" si="25">INDIRECT("'"&amp;A44&amp;"'!"&amp;D44)</f>
        <v>0</v>
      </c>
      <c r="F44" s="1" t="s">
        <v>487</v>
      </c>
      <c r="G44" s="3" t="str">
        <f t="shared" ref="G44:G45" ca="1" si="26">INDIRECT("'"&amp;A44&amp;"'!"&amp;F44)</f>
        <v/>
      </c>
    </row>
    <row r="45" spans="1:7" x14ac:dyDescent="0.2">
      <c r="A45" s="1" t="s">
        <v>412</v>
      </c>
      <c r="B45" s="1" t="s">
        <v>488</v>
      </c>
      <c r="C45" s="1">
        <f t="shared" ca="1" si="24"/>
        <v>1.26</v>
      </c>
      <c r="D45" s="1" t="s">
        <v>489</v>
      </c>
      <c r="E45" s="1">
        <f t="shared" ca="1" si="25"/>
        <v>0</v>
      </c>
      <c r="F45" s="1" t="s">
        <v>490</v>
      </c>
      <c r="G45" s="3" t="str">
        <f t="shared" ca="1" si="26"/>
        <v/>
      </c>
    </row>
    <row r="46" spans="1:7" x14ac:dyDescent="0.2">
      <c r="A46" s="1"/>
      <c r="B46" s="1"/>
      <c r="C46" s="1" t="s">
        <v>77</v>
      </c>
      <c r="D46" s="1"/>
      <c r="E46" s="1"/>
      <c r="F46" s="1"/>
      <c r="G46" s="1"/>
    </row>
    <row r="47" spans="1:7" x14ac:dyDescent="0.2">
      <c r="A47" s="1" t="s">
        <v>412</v>
      </c>
      <c r="B47" s="1" t="s">
        <v>491</v>
      </c>
      <c r="C47" s="1">
        <f ca="1">INDIRECT("'"&amp;A47&amp;"'!"&amp;B47)</f>
        <v>1.27</v>
      </c>
      <c r="D47" s="1" t="s">
        <v>492</v>
      </c>
      <c r="E47" s="1">
        <f ca="1">INDIRECT("'"&amp;A47&amp;"'!"&amp;D47)</f>
        <v>0</v>
      </c>
      <c r="F47" s="1" t="s">
        <v>493</v>
      </c>
      <c r="G47" s="3" t="str">
        <f ca="1">INDIRECT("'"&amp;A47&amp;"'!"&amp;F47)</f>
        <v/>
      </c>
    </row>
    <row r="48" spans="1:7" x14ac:dyDescent="0.2">
      <c r="A48" s="1"/>
      <c r="B48" s="1"/>
      <c r="C48" s="1" t="s">
        <v>80</v>
      </c>
      <c r="D48" s="1"/>
      <c r="E48" s="1"/>
      <c r="F48" s="1"/>
      <c r="G48" s="1"/>
    </row>
    <row r="49" spans="1:7" x14ac:dyDescent="0.2">
      <c r="A49" s="1" t="s">
        <v>412</v>
      </c>
      <c r="B49" s="1" t="s">
        <v>494</v>
      </c>
      <c r="C49" s="1">
        <f ca="1">INDIRECT("'"&amp;A49&amp;"'!"&amp;B49)</f>
        <v>1.28</v>
      </c>
      <c r="D49" s="1" t="s">
        <v>495</v>
      </c>
      <c r="E49" s="1">
        <f ca="1">INDIRECT("'"&amp;A49&amp;"'!"&amp;D49)</f>
        <v>0</v>
      </c>
      <c r="F49" s="1" t="s">
        <v>496</v>
      </c>
      <c r="G49" s="3" t="str">
        <f ca="1">INDIRECT("'"&amp;A49&amp;"'!"&amp;F49)</f>
        <v/>
      </c>
    </row>
    <row r="50" spans="1:7" x14ac:dyDescent="0.2">
      <c r="A50" s="1"/>
      <c r="B50" s="1"/>
      <c r="C50" s="1" t="s">
        <v>83</v>
      </c>
      <c r="D50" s="1"/>
      <c r="E50" s="1"/>
      <c r="F50" s="1"/>
      <c r="G50" s="1"/>
    </row>
    <row r="51" spans="1:7" x14ac:dyDescent="0.2">
      <c r="A51" s="1"/>
      <c r="B51" s="1"/>
      <c r="C51" s="1" t="s">
        <v>84</v>
      </c>
      <c r="D51" s="1"/>
      <c r="E51" s="1"/>
      <c r="F51" s="1"/>
      <c r="G51" s="1"/>
    </row>
    <row r="52" spans="1:7" x14ac:dyDescent="0.2">
      <c r="A52" s="1" t="s">
        <v>412</v>
      </c>
      <c r="B52" s="1" t="s">
        <v>497</v>
      </c>
      <c r="C52" s="1">
        <f t="shared" ref="C52:C56" ca="1" si="27">INDIRECT("'"&amp;A52&amp;"'!"&amp;B52)</f>
        <v>1.29</v>
      </c>
      <c r="D52" s="1" t="s">
        <v>498</v>
      </c>
      <c r="E52" s="1">
        <f t="shared" ref="E52:E56" ca="1" si="28">INDIRECT("'"&amp;A52&amp;"'!"&amp;D52)</f>
        <v>0</v>
      </c>
      <c r="F52" s="1" t="s">
        <v>499</v>
      </c>
      <c r="G52" s="3" t="str">
        <f t="shared" ref="G52:G56" ca="1" si="29">INDIRECT("'"&amp;A52&amp;"'!"&amp;F52)</f>
        <v/>
      </c>
    </row>
    <row r="53" spans="1:7" x14ac:dyDescent="0.2">
      <c r="A53" s="1" t="s">
        <v>412</v>
      </c>
      <c r="B53" s="1" t="s">
        <v>500</v>
      </c>
      <c r="C53" s="52">
        <f t="shared" ca="1" si="27"/>
        <v>1.3</v>
      </c>
      <c r="D53" s="1" t="s">
        <v>501</v>
      </c>
      <c r="E53" s="1">
        <f t="shared" ca="1" si="28"/>
        <v>0</v>
      </c>
      <c r="F53" s="1" t="s">
        <v>502</v>
      </c>
      <c r="G53" s="3" t="str">
        <f t="shared" ca="1" si="29"/>
        <v/>
      </c>
    </row>
    <row r="54" spans="1:7" x14ac:dyDescent="0.2">
      <c r="A54" s="1" t="s">
        <v>412</v>
      </c>
      <c r="B54" s="1" t="s">
        <v>503</v>
      </c>
      <c r="C54" s="1">
        <f t="shared" ca="1" si="27"/>
        <v>1.31</v>
      </c>
      <c r="D54" s="1" t="s">
        <v>504</v>
      </c>
      <c r="E54" s="1">
        <f t="shared" ca="1" si="28"/>
        <v>0</v>
      </c>
      <c r="F54" s="1" t="s">
        <v>505</v>
      </c>
      <c r="G54" s="3" t="str">
        <f t="shared" ca="1" si="29"/>
        <v/>
      </c>
    </row>
    <row r="55" spans="1:7" x14ac:dyDescent="0.2">
      <c r="A55" s="1" t="s">
        <v>412</v>
      </c>
      <c r="B55" s="1" t="s">
        <v>506</v>
      </c>
      <c r="C55" s="1">
        <f t="shared" ca="1" si="27"/>
        <v>1.32</v>
      </c>
      <c r="D55" s="1" t="s">
        <v>507</v>
      </c>
      <c r="E55" s="1">
        <f t="shared" ca="1" si="28"/>
        <v>0</v>
      </c>
      <c r="F55" s="1" t="s">
        <v>508</v>
      </c>
      <c r="G55" s="3" t="str">
        <f t="shared" ca="1" si="29"/>
        <v/>
      </c>
    </row>
    <row r="56" spans="1:7" x14ac:dyDescent="0.2">
      <c r="A56" s="1" t="s">
        <v>412</v>
      </c>
      <c r="B56" s="1" t="s">
        <v>509</v>
      </c>
      <c r="C56" s="1">
        <f t="shared" ca="1" si="27"/>
        <v>1.33</v>
      </c>
      <c r="D56" s="1" t="s">
        <v>510</v>
      </c>
      <c r="E56" s="1">
        <f t="shared" ca="1" si="28"/>
        <v>0</v>
      </c>
      <c r="F56" s="1" t="s">
        <v>511</v>
      </c>
      <c r="G56" s="3" t="str">
        <f t="shared" ca="1" si="29"/>
        <v/>
      </c>
    </row>
    <row r="57" spans="1:7" x14ac:dyDescent="0.2">
      <c r="A57" s="1"/>
      <c r="B57" s="1"/>
      <c r="C57" s="1" t="s">
        <v>512</v>
      </c>
      <c r="D57" s="1"/>
      <c r="E57" s="1"/>
      <c r="F57" s="1"/>
      <c r="G57" s="1"/>
    </row>
    <row r="58" spans="1:7" x14ac:dyDescent="0.2">
      <c r="A58" s="1"/>
      <c r="B58" s="1"/>
      <c r="C58" s="1" t="s">
        <v>96</v>
      </c>
      <c r="D58" s="1"/>
      <c r="E58" s="1"/>
      <c r="F58" s="1"/>
      <c r="G58" s="1"/>
    </row>
    <row r="59" spans="1:7" x14ac:dyDescent="0.2">
      <c r="A59" s="1"/>
      <c r="B59" s="1"/>
      <c r="C59" s="1" t="s">
        <v>97</v>
      </c>
      <c r="D59" s="1"/>
      <c r="E59" s="1"/>
      <c r="F59" s="1"/>
      <c r="G59" s="1"/>
    </row>
    <row r="60" spans="1:7" x14ac:dyDescent="0.2">
      <c r="A60" s="1" t="s">
        <v>513</v>
      </c>
      <c r="B60" s="1" t="s">
        <v>514</v>
      </c>
      <c r="C60" s="1">
        <f ca="1">INDIRECT("'"&amp;A60&amp;"'!"&amp;B60)</f>
        <v>2.0099999999999998</v>
      </c>
      <c r="D60" s="1" t="s">
        <v>515</v>
      </c>
      <c r="E60" s="1">
        <f ca="1">INDIRECT("'"&amp;A60&amp;"'!"&amp;D60)</f>
        <v>0</v>
      </c>
      <c r="F60" s="1" t="s">
        <v>516</v>
      </c>
      <c r="G60" s="3" t="str">
        <f ca="1">INDIRECT("'"&amp;A60&amp;"'!"&amp;F60)</f>
        <v/>
      </c>
    </row>
    <row r="61" spans="1:7" x14ac:dyDescent="0.2">
      <c r="A61" s="1"/>
      <c r="B61" s="1"/>
      <c r="C61" s="1" t="s">
        <v>100</v>
      </c>
      <c r="D61" s="1"/>
      <c r="E61" s="1"/>
      <c r="F61" s="1"/>
      <c r="G61" s="1"/>
    </row>
    <row r="62" spans="1:7" x14ac:dyDescent="0.2">
      <c r="A62" s="1" t="s">
        <v>513</v>
      </c>
      <c r="B62" s="1" t="s">
        <v>517</v>
      </c>
      <c r="C62" s="1">
        <f ca="1">INDIRECT("'"&amp;A62&amp;"'!"&amp;B62)</f>
        <v>2.02</v>
      </c>
      <c r="D62" s="1" t="s">
        <v>518</v>
      </c>
      <c r="E62" s="1">
        <f ca="1">INDIRECT("'"&amp;A62&amp;"'!"&amp;D62)</f>
        <v>0</v>
      </c>
      <c r="F62" s="1" t="s">
        <v>519</v>
      </c>
      <c r="G62" s="3" t="str">
        <f ca="1">INDIRECT("'"&amp;A62&amp;"'!"&amp;F62)</f>
        <v/>
      </c>
    </row>
    <row r="63" spans="1:7" x14ac:dyDescent="0.2">
      <c r="A63" s="1"/>
      <c r="B63" s="1"/>
      <c r="C63" s="1" t="s">
        <v>103</v>
      </c>
      <c r="D63" s="1"/>
      <c r="E63" s="1"/>
      <c r="F63" s="1"/>
      <c r="G63" s="1"/>
    </row>
    <row r="64" spans="1:7" x14ac:dyDescent="0.2">
      <c r="A64" s="1"/>
      <c r="B64" s="1"/>
      <c r="C64" s="1" t="s">
        <v>104</v>
      </c>
      <c r="D64" s="1"/>
      <c r="E64" s="1"/>
      <c r="F64" s="1"/>
      <c r="G64" s="1"/>
    </row>
    <row r="65" spans="1:7" x14ac:dyDescent="0.2">
      <c r="A65" s="1" t="s">
        <v>513</v>
      </c>
      <c r="B65" s="1" t="s">
        <v>520</v>
      </c>
      <c r="C65" s="1">
        <f t="shared" ref="C65:C67" ca="1" si="30">INDIRECT("'"&amp;A65&amp;"'!"&amp;B65)</f>
        <v>2.0299999999999998</v>
      </c>
      <c r="D65" s="1" t="s">
        <v>521</v>
      </c>
      <c r="E65" s="1">
        <f t="shared" ref="E65:E67" ca="1" si="31">INDIRECT("'"&amp;A65&amp;"'!"&amp;D65)</f>
        <v>0</v>
      </c>
      <c r="F65" s="1" t="s">
        <v>522</v>
      </c>
      <c r="G65" s="3" t="str">
        <f t="shared" ref="G65:G67" ca="1" si="32">INDIRECT("'"&amp;A65&amp;"'!"&amp;F65)</f>
        <v/>
      </c>
    </row>
    <row r="66" spans="1:7" x14ac:dyDescent="0.2">
      <c r="A66" s="1" t="s">
        <v>513</v>
      </c>
      <c r="B66" s="1" t="s">
        <v>523</v>
      </c>
      <c r="C66" s="1">
        <f t="shared" ca="1" si="30"/>
        <v>2.04</v>
      </c>
      <c r="D66" s="1" t="s">
        <v>524</v>
      </c>
      <c r="E66" s="1">
        <f t="shared" ca="1" si="31"/>
        <v>0</v>
      </c>
      <c r="F66" s="1" t="s">
        <v>525</v>
      </c>
      <c r="G66" s="3" t="str">
        <f t="shared" ca="1" si="32"/>
        <v/>
      </c>
    </row>
    <row r="67" spans="1:7" x14ac:dyDescent="0.2">
      <c r="A67" s="1" t="s">
        <v>513</v>
      </c>
      <c r="B67" s="1" t="s">
        <v>526</v>
      </c>
      <c r="C67" s="1">
        <f t="shared" ca="1" si="30"/>
        <v>2.0499999999999998</v>
      </c>
      <c r="D67" s="1" t="s">
        <v>527</v>
      </c>
      <c r="E67" s="1">
        <f t="shared" ca="1" si="31"/>
        <v>0</v>
      </c>
      <c r="F67" s="1" t="s">
        <v>528</v>
      </c>
      <c r="G67" s="3" t="str">
        <f t="shared" ca="1" si="32"/>
        <v/>
      </c>
    </row>
    <row r="68" spans="1:7" x14ac:dyDescent="0.2">
      <c r="A68" s="1"/>
      <c r="B68" s="1"/>
      <c r="C68" s="1" t="s">
        <v>111</v>
      </c>
      <c r="D68" s="1"/>
      <c r="E68" s="1"/>
      <c r="F68" s="1"/>
      <c r="G68" s="1"/>
    </row>
    <row r="69" spans="1:7" x14ac:dyDescent="0.2">
      <c r="A69" s="1" t="s">
        <v>513</v>
      </c>
      <c r="B69" s="1" t="s">
        <v>529</v>
      </c>
      <c r="C69" s="1">
        <f t="shared" ref="C69:C70" ca="1" si="33">INDIRECT("'"&amp;A69&amp;"'!"&amp;B69)</f>
        <v>2.06</v>
      </c>
      <c r="D69" s="1" t="s">
        <v>530</v>
      </c>
      <c r="E69" s="1">
        <f t="shared" ref="E69:E70" ca="1" si="34">INDIRECT("'"&amp;A69&amp;"'!"&amp;D69)</f>
        <v>0</v>
      </c>
      <c r="F69" s="1" t="s">
        <v>531</v>
      </c>
      <c r="G69" s="3" t="str">
        <f t="shared" ref="G69:G70" ca="1" si="35">INDIRECT("'"&amp;A69&amp;"'!"&amp;F69)</f>
        <v/>
      </c>
    </row>
    <row r="70" spans="1:7" x14ac:dyDescent="0.2">
      <c r="A70" s="1" t="s">
        <v>513</v>
      </c>
      <c r="B70" s="1" t="s">
        <v>532</v>
      </c>
      <c r="C70" s="1">
        <f t="shared" ca="1" si="33"/>
        <v>2.0699999999999998</v>
      </c>
      <c r="D70" s="1" t="s">
        <v>533</v>
      </c>
      <c r="E70" s="1">
        <f t="shared" ca="1" si="34"/>
        <v>0</v>
      </c>
      <c r="F70" s="1" t="s">
        <v>534</v>
      </c>
      <c r="G70" s="3" t="str">
        <f t="shared" ca="1" si="35"/>
        <v/>
      </c>
    </row>
    <row r="71" spans="1:7" x14ac:dyDescent="0.2">
      <c r="A71" s="1"/>
      <c r="B71" s="1"/>
      <c r="C71" s="1" t="s">
        <v>116</v>
      </c>
      <c r="D71" s="1"/>
      <c r="E71" s="1"/>
      <c r="F71" s="1"/>
      <c r="G71" s="1"/>
    </row>
    <row r="72" spans="1:7" x14ac:dyDescent="0.2">
      <c r="A72" s="1"/>
      <c r="B72" s="1"/>
      <c r="C72" s="1" t="s">
        <v>117</v>
      </c>
      <c r="D72" s="1"/>
      <c r="E72" s="1"/>
      <c r="F72" s="1"/>
      <c r="G72" s="1"/>
    </row>
    <row r="73" spans="1:7" x14ac:dyDescent="0.2">
      <c r="A73" s="1" t="s">
        <v>513</v>
      </c>
      <c r="B73" s="1" t="s">
        <v>535</v>
      </c>
      <c r="C73" s="1">
        <f t="shared" ref="C73:C75" ca="1" si="36">INDIRECT("'"&amp;A73&amp;"'!"&amp;B73)</f>
        <v>2.08</v>
      </c>
      <c r="D73" s="1" t="s">
        <v>536</v>
      </c>
      <c r="E73" s="1">
        <f t="shared" ref="E73:E75" ca="1" si="37">INDIRECT("'"&amp;A73&amp;"'!"&amp;D73)</f>
        <v>0</v>
      </c>
      <c r="F73" s="1" t="s">
        <v>537</v>
      </c>
      <c r="G73" s="3" t="str">
        <f t="shared" ref="G73:G75" ca="1" si="38">INDIRECT("'"&amp;A73&amp;"'!"&amp;F73)</f>
        <v/>
      </c>
    </row>
    <row r="74" spans="1:7" x14ac:dyDescent="0.2">
      <c r="A74" s="1" t="s">
        <v>513</v>
      </c>
      <c r="B74" s="1" t="s">
        <v>538</v>
      </c>
      <c r="C74" s="1">
        <f t="shared" ca="1" si="36"/>
        <v>2.09</v>
      </c>
      <c r="D74" s="1" t="s">
        <v>539</v>
      </c>
      <c r="E74" s="1">
        <f t="shared" ca="1" si="37"/>
        <v>0</v>
      </c>
      <c r="F74" s="1" t="s">
        <v>540</v>
      </c>
      <c r="G74" s="3" t="str">
        <f t="shared" ca="1" si="38"/>
        <v/>
      </c>
    </row>
    <row r="75" spans="1:7" x14ac:dyDescent="0.2">
      <c r="A75" s="1" t="s">
        <v>513</v>
      </c>
      <c r="B75" s="1" t="s">
        <v>541</v>
      </c>
      <c r="C75" s="52">
        <f t="shared" ca="1" si="36"/>
        <v>2.1</v>
      </c>
      <c r="D75" s="1" t="s">
        <v>542</v>
      </c>
      <c r="E75" s="1">
        <f t="shared" ca="1" si="37"/>
        <v>0</v>
      </c>
      <c r="F75" s="1" t="s">
        <v>543</v>
      </c>
      <c r="G75" s="3" t="str">
        <f t="shared" ca="1" si="38"/>
        <v/>
      </c>
    </row>
    <row r="76" spans="1:7" x14ac:dyDescent="0.2">
      <c r="A76" s="1"/>
      <c r="B76" s="1"/>
      <c r="C76" s="1" t="s">
        <v>124</v>
      </c>
      <c r="D76" s="1"/>
      <c r="E76" s="1"/>
      <c r="F76" s="1"/>
      <c r="G76" s="1"/>
    </row>
    <row r="77" spans="1:7" x14ac:dyDescent="0.2">
      <c r="A77" s="1"/>
      <c r="B77" s="1"/>
      <c r="C77" s="1" t="s">
        <v>125</v>
      </c>
      <c r="D77" s="1"/>
      <c r="E77" s="1"/>
      <c r="F77" s="1"/>
      <c r="G77" s="1"/>
    </row>
    <row r="78" spans="1:7" x14ac:dyDescent="0.2">
      <c r="A78" s="1" t="s">
        <v>513</v>
      </c>
      <c r="B78" s="1" t="s">
        <v>544</v>
      </c>
      <c r="C78" s="1">
        <f t="shared" ref="C78:C81" ca="1" si="39">INDIRECT("'"&amp;A78&amp;"'!"&amp;B78)</f>
        <v>2.11</v>
      </c>
      <c r="D78" s="1" t="s">
        <v>545</v>
      </c>
      <c r="E78" s="1">
        <f t="shared" ref="E78:E81" ca="1" si="40">INDIRECT("'"&amp;A78&amp;"'!"&amp;D78)</f>
        <v>0</v>
      </c>
      <c r="F78" s="1" t="s">
        <v>546</v>
      </c>
      <c r="G78" s="3" t="str">
        <f t="shared" ref="G78:G81" ca="1" si="41">INDIRECT("'"&amp;A78&amp;"'!"&amp;F78)</f>
        <v/>
      </c>
    </row>
    <row r="79" spans="1:7" x14ac:dyDescent="0.2">
      <c r="A79" s="1" t="s">
        <v>513</v>
      </c>
      <c r="B79" s="1" t="s">
        <v>547</v>
      </c>
      <c r="C79" s="1">
        <f t="shared" ca="1" si="39"/>
        <v>2.12</v>
      </c>
      <c r="D79" s="1" t="s">
        <v>548</v>
      </c>
      <c r="E79" s="1">
        <f t="shared" ca="1" si="40"/>
        <v>0</v>
      </c>
      <c r="F79" s="1" t="s">
        <v>549</v>
      </c>
      <c r="G79" s="3" t="str">
        <f t="shared" ca="1" si="41"/>
        <v/>
      </c>
    </row>
    <row r="80" spans="1:7" x14ac:dyDescent="0.2">
      <c r="A80" s="1" t="s">
        <v>513</v>
      </c>
      <c r="B80" s="1" t="s">
        <v>550</v>
      </c>
      <c r="C80" s="1">
        <f t="shared" ca="1" si="39"/>
        <v>2.13</v>
      </c>
      <c r="D80" s="1" t="s">
        <v>551</v>
      </c>
      <c r="E80" s="1">
        <f t="shared" ca="1" si="40"/>
        <v>0</v>
      </c>
      <c r="F80" s="1" t="s">
        <v>552</v>
      </c>
      <c r="G80" s="3" t="str">
        <f t="shared" ca="1" si="41"/>
        <v/>
      </c>
    </row>
    <row r="81" spans="1:7" x14ac:dyDescent="0.2">
      <c r="A81" s="1" t="s">
        <v>513</v>
      </c>
      <c r="B81" s="1" t="s">
        <v>553</v>
      </c>
      <c r="C81" s="1">
        <f t="shared" ca="1" si="39"/>
        <v>2.14</v>
      </c>
      <c r="D81" s="1" t="s">
        <v>554</v>
      </c>
      <c r="E81" s="1">
        <f t="shared" ca="1" si="40"/>
        <v>0</v>
      </c>
      <c r="F81" s="1" t="s">
        <v>555</v>
      </c>
      <c r="G81" s="3" t="str">
        <f t="shared" ca="1" si="41"/>
        <v/>
      </c>
    </row>
    <row r="82" spans="1:7" x14ac:dyDescent="0.2">
      <c r="A82" s="1"/>
      <c r="B82" s="1"/>
      <c r="C82" t="s">
        <v>1341</v>
      </c>
      <c r="D82" s="1"/>
      <c r="E82" s="1"/>
      <c r="F82" s="1"/>
      <c r="G82" s="1"/>
    </row>
    <row r="83" spans="1:7" x14ac:dyDescent="0.2">
      <c r="A83" s="1"/>
      <c r="B83" s="1"/>
      <c r="C83" t="s">
        <v>1342</v>
      </c>
      <c r="D83" s="1"/>
      <c r="E83" s="1"/>
      <c r="F83" s="1"/>
      <c r="G83" s="1"/>
    </row>
    <row r="84" spans="1:7" x14ac:dyDescent="0.2">
      <c r="A84" s="1"/>
      <c r="B84" s="1"/>
      <c r="C84" t="s">
        <v>97</v>
      </c>
      <c r="D84" s="1"/>
      <c r="E84" s="1"/>
      <c r="F84" s="1"/>
      <c r="G84" s="1"/>
    </row>
    <row r="85" spans="1:7" x14ac:dyDescent="0.2">
      <c r="A85" s="1" t="s">
        <v>1348</v>
      </c>
      <c r="B85" s="1" t="s">
        <v>556</v>
      </c>
      <c r="C85" s="1">
        <f ca="1">INDIRECT("'"&amp;A85&amp;"'!"&amp;B85)</f>
        <v>3.01</v>
      </c>
      <c r="D85" s="1" t="s">
        <v>557</v>
      </c>
      <c r="E85" s="1">
        <f ca="1">INDIRECT("'"&amp;A85&amp;"'!"&amp;D85)</f>
        <v>0</v>
      </c>
      <c r="F85" s="1" t="s">
        <v>558</v>
      </c>
      <c r="G85" s="3" t="str">
        <f ca="1">INDIRECT("'"&amp;A85&amp;"'!"&amp;F85)</f>
        <v/>
      </c>
    </row>
    <row r="86" spans="1:7" x14ac:dyDescent="0.2">
      <c r="A86" s="1" t="s">
        <v>1348</v>
      </c>
      <c r="B86" s="1" t="s">
        <v>559</v>
      </c>
      <c r="C86" s="1">
        <f ca="1">INDIRECT("'"&amp;A86&amp;"'!"&amp;B86)</f>
        <v>3.02</v>
      </c>
      <c r="D86" s="1" t="s">
        <v>560</v>
      </c>
      <c r="E86" s="1">
        <f ca="1">INDIRECT("'"&amp;A86&amp;"'!"&amp;D86)</f>
        <v>0</v>
      </c>
      <c r="F86" s="1" t="s">
        <v>561</v>
      </c>
      <c r="G86" s="3" t="str">
        <f ca="1">INDIRECT("'"&amp;A86&amp;"'!"&amp;F86)</f>
        <v/>
      </c>
    </row>
    <row r="87" spans="1:7" x14ac:dyDescent="0.2">
      <c r="A87" s="1"/>
      <c r="B87" s="1"/>
      <c r="C87" s="1" t="s">
        <v>135</v>
      </c>
      <c r="D87" s="1"/>
      <c r="E87" s="1"/>
      <c r="F87" s="1"/>
      <c r="G87" s="1"/>
    </row>
    <row r="88" spans="1:7" x14ac:dyDescent="0.2">
      <c r="A88" s="1" t="s">
        <v>1348</v>
      </c>
      <c r="B88" s="1" t="s">
        <v>562</v>
      </c>
      <c r="C88" s="1">
        <f ca="1">INDIRECT("'"&amp;A88&amp;"'!"&amp;B88)</f>
        <v>3.03</v>
      </c>
      <c r="D88" s="1" t="s">
        <v>563</v>
      </c>
      <c r="E88" s="1">
        <f ca="1">INDIRECT("'"&amp;A88&amp;"'!"&amp;D88)</f>
        <v>0</v>
      </c>
      <c r="F88" s="1" t="s">
        <v>564</v>
      </c>
      <c r="G88" s="3" t="str">
        <f ca="1">INDIRECT("'"&amp;A88&amp;"'!"&amp;F88)</f>
        <v/>
      </c>
    </row>
    <row r="89" spans="1:7" x14ac:dyDescent="0.2">
      <c r="A89" s="1"/>
      <c r="B89" s="1"/>
      <c r="C89" s="1" t="s">
        <v>136</v>
      </c>
      <c r="D89" s="1"/>
      <c r="E89" s="1"/>
      <c r="F89" s="1"/>
      <c r="G89" s="1"/>
    </row>
    <row r="90" spans="1:7" x14ac:dyDescent="0.2">
      <c r="A90" s="1" t="s">
        <v>1348</v>
      </c>
      <c r="B90" s="1" t="s">
        <v>565</v>
      </c>
      <c r="C90" s="1">
        <f ca="1">INDIRECT("'"&amp;A90&amp;"'!"&amp;B90)</f>
        <v>3.04</v>
      </c>
      <c r="D90" s="1" t="s">
        <v>566</v>
      </c>
      <c r="E90" s="1">
        <f ca="1">INDIRECT("'"&amp;A90&amp;"'!"&amp;D90)</f>
        <v>0</v>
      </c>
      <c r="F90" s="1" t="s">
        <v>567</v>
      </c>
      <c r="G90" s="3" t="str">
        <f ca="1">INDIRECT("'"&amp;A90&amp;"'!"&amp;F90)</f>
        <v/>
      </c>
    </row>
    <row r="91" spans="1:7" x14ac:dyDescent="0.2">
      <c r="A91" s="1"/>
      <c r="B91" s="1"/>
      <c r="C91" s="1" t="s">
        <v>137</v>
      </c>
      <c r="D91" s="1"/>
      <c r="E91" s="1"/>
      <c r="F91" s="1"/>
      <c r="G91" s="1"/>
    </row>
    <row r="92" spans="1:7" x14ac:dyDescent="0.2">
      <c r="A92" s="1" t="s">
        <v>1348</v>
      </c>
      <c r="B92" s="1" t="s">
        <v>568</v>
      </c>
      <c r="C92" s="1">
        <f ca="1">INDIRECT("'"&amp;A92&amp;"'!"&amp;B92)</f>
        <v>3.05</v>
      </c>
      <c r="D92" s="1" t="s">
        <v>569</v>
      </c>
      <c r="E92" s="1">
        <f ca="1">INDIRECT("'"&amp;A92&amp;"'!"&amp;D92)</f>
        <v>0</v>
      </c>
      <c r="F92" s="1" t="s">
        <v>570</v>
      </c>
      <c r="G92" s="3" t="str">
        <f ca="1">INDIRECT("'"&amp;A92&amp;"'!"&amp;F92)</f>
        <v/>
      </c>
    </row>
    <row r="93" spans="1:7" x14ac:dyDescent="0.2">
      <c r="A93" s="1"/>
      <c r="B93" s="1"/>
      <c r="C93" s="1" t="s">
        <v>138</v>
      </c>
      <c r="D93" s="1"/>
      <c r="E93" s="1"/>
      <c r="F93" s="1"/>
      <c r="G93" s="3"/>
    </row>
    <row r="94" spans="1:7" x14ac:dyDescent="0.2">
      <c r="A94" s="1"/>
      <c r="B94" s="1"/>
      <c r="C94" s="1" t="s">
        <v>1343</v>
      </c>
      <c r="D94" s="1"/>
      <c r="E94" s="1"/>
      <c r="F94" s="1"/>
      <c r="G94" s="3"/>
    </row>
    <row r="95" spans="1:7" x14ac:dyDescent="0.2">
      <c r="A95" s="1" t="s">
        <v>1348</v>
      </c>
      <c r="B95" s="1" t="s">
        <v>571</v>
      </c>
      <c r="C95" s="1">
        <f ca="1">INDIRECT("'"&amp;A95&amp;"'!"&amp;B95)</f>
        <v>3.06</v>
      </c>
      <c r="D95" s="1" t="s">
        <v>572</v>
      </c>
      <c r="E95" s="1">
        <f ca="1">INDIRECT("'"&amp;A95&amp;"'!"&amp;D95)</f>
        <v>0</v>
      </c>
      <c r="F95" s="1" t="s">
        <v>573</v>
      </c>
      <c r="G95" s="3" t="str">
        <f t="shared" ref="G95:G111" ca="1" si="42">INDIRECT("'"&amp;A95&amp;"'!"&amp;F95)</f>
        <v/>
      </c>
    </row>
    <row r="96" spans="1:7" x14ac:dyDescent="0.2">
      <c r="A96" s="1" t="s">
        <v>1348</v>
      </c>
      <c r="B96" s="1" t="s">
        <v>574</v>
      </c>
      <c r="C96" s="1">
        <f ca="1">INDIRECT("'"&amp;A96&amp;"'!"&amp;B96)</f>
        <v>3.07</v>
      </c>
      <c r="D96" s="1" t="s">
        <v>575</v>
      </c>
      <c r="E96" s="1">
        <f ca="1">INDIRECT("'"&amp;A96&amp;"'!"&amp;D96)</f>
        <v>0</v>
      </c>
      <c r="F96" s="1" t="s">
        <v>576</v>
      </c>
      <c r="G96" s="3" t="str">
        <f t="shared" ca="1" si="42"/>
        <v/>
      </c>
    </row>
    <row r="97" spans="1:7" x14ac:dyDescent="0.2">
      <c r="A97" s="1" t="s">
        <v>1348</v>
      </c>
      <c r="B97" s="1" t="s">
        <v>577</v>
      </c>
      <c r="C97" s="1">
        <f ca="1">INDIRECT("'"&amp;A97&amp;"'!"&amp;B97)</f>
        <v>3.08</v>
      </c>
      <c r="D97" s="1" t="s">
        <v>578</v>
      </c>
      <c r="E97" s="1">
        <f ca="1">INDIRECT("'"&amp;A97&amp;"'!"&amp;D97)</f>
        <v>0</v>
      </c>
      <c r="F97" s="1" t="s">
        <v>579</v>
      </c>
      <c r="G97" s="3" t="str">
        <f t="shared" ca="1" si="42"/>
        <v/>
      </c>
    </row>
    <row r="98" spans="1:7" x14ac:dyDescent="0.2">
      <c r="A98" s="1" t="s">
        <v>1348</v>
      </c>
      <c r="B98" s="1" t="s">
        <v>580</v>
      </c>
      <c r="C98" s="1">
        <f ca="1">INDIRECT("'"&amp;A98&amp;"'!"&amp;B98)</f>
        <v>3.09</v>
      </c>
      <c r="D98" s="1" t="s">
        <v>581</v>
      </c>
      <c r="E98" s="1">
        <f ca="1">INDIRECT("'"&amp;A98&amp;"'!"&amp;D98)</f>
        <v>0</v>
      </c>
      <c r="F98" s="1" t="s">
        <v>582</v>
      </c>
      <c r="G98" s="3" t="str">
        <f t="shared" ca="1" si="42"/>
        <v/>
      </c>
    </row>
    <row r="99" spans="1:7" x14ac:dyDescent="0.2">
      <c r="A99" s="1"/>
      <c r="B99" s="1"/>
      <c r="C99" s="1" t="s">
        <v>140</v>
      </c>
      <c r="D99" s="1"/>
      <c r="E99" s="1"/>
      <c r="F99" s="1"/>
      <c r="G99" s="1"/>
    </row>
    <row r="100" spans="1:7" x14ac:dyDescent="0.2">
      <c r="A100" s="1" t="s">
        <v>1348</v>
      </c>
      <c r="B100" s="1" t="s">
        <v>583</v>
      </c>
      <c r="C100" s="52">
        <f ca="1">INDIRECT("'"&amp;A100&amp;"'!"&amp;B100)</f>
        <v>3.1</v>
      </c>
      <c r="D100" s="1" t="s">
        <v>584</v>
      </c>
      <c r="E100" s="1">
        <f ca="1">INDIRECT("'"&amp;A100&amp;"'!"&amp;D100)</f>
        <v>0</v>
      </c>
      <c r="F100" s="1" t="s">
        <v>585</v>
      </c>
      <c r="G100" s="3" t="str">
        <f t="shared" ca="1" si="42"/>
        <v/>
      </c>
    </row>
    <row r="101" spans="1:7" x14ac:dyDescent="0.2">
      <c r="A101" s="1"/>
      <c r="B101" s="1"/>
      <c r="C101" s="1" t="s">
        <v>141</v>
      </c>
      <c r="D101" s="1"/>
      <c r="E101" s="1"/>
      <c r="F101" s="1"/>
      <c r="G101" s="1"/>
    </row>
    <row r="102" spans="1:7" x14ac:dyDescent="0.2">
      <c r="A102" s="1" t="s">
        <v>1348</v>
      </c>
      <c r="B102" s="1" t="s">
        <v>586</v>
      </c>
      <c r="C102" s="1">
        <f ca="1">INDIRECT("'"&amp;A102&amp;"'!"&amp;B102)</f>
        <v>3.11</v>
      </c>
      <c r="D102" s="1" t="s">
        <v>587</v>
      </c>
      <c r="E102" s="1">
        <f ca="1">INDIRECT("'"&amp;A102&amp;"'!"&amp;D102)</f>
        <v>0</v>
      </c>
      <c r="F102" s="1" t="s">
        <v>588</v>
      </c>
      <c r="G102" s="3" t="str">
        <f t="shared" ca="1" si="42"/>
        <v/>
      </c>
    </row>
    <row r="103" spans="1:7" x14ac:dyDescent="0.2">
      <c r="A103" s="1"/>
      <c r="B103" s="1"/>
      <c r="C103" s="1" t="s">
        <v>142</v>
      </c>
      <c r="D103" s="1"/>
      <c r="E103" s="1"/>
      <c r="F103" s="1"/>
      <c r="G103" s="3"/>
    </row>
    <row r="104" spans="1:7" x14ac:dyDescent="0.2">
      <c r="A104" s="1" t="s">
        <v>1348</v>
      </c>
      <c r="B104" s="1" t="s">
        <v>589</v>
      </c>
      <c r="C104" s="1">
        <f ca="1">INDIRECT("'"&amp;A104&amp;"'!"&amp;B104)</f>
        <v>3.12</v>
      </c>
      <c r="D104" s="1" t="s">
        <v>590</v>
      </c>
      <c r="E104" s="1">
        <f ca="1">INDIRECT("'"&amp;A104&amp;"'!"&amp;D104)</f>
        <v>0</v>
      </c>
      <c r="F104" s="1" t="s">
        <v>591</v>
      </c>
      <c r="G104" s="3" t="str">
        <f t="shared" ca="1" si="42"/>
        <v/>
      </c>
    </row>
    <row r="105" spans="1:7" x14ac:dyDescent="0.2">
      <c r="A105" s="1"/>
      <c r="B105" s="1"/>
      <c r="C105" s="1" t="s">
        <v>1344</v>
      </c>
      <c r="D105" s="1"/>
      <c r="E105" s="1"/>
      <c r="F105" s="1"/>
      <c r="G105" s="3"/>
    </row>
    <row r="106" spans="1:7" x14ac:dyDescent="0.2">
      <c r="A106" s="1" t="s">
        <v>1348</v>
      </c>
      <c r="B106" s="1" t="s">
        <v>592</v>
      </c>
      <c r="C106" s="1">
        <f ca="1">INDIRECT("'"&amp;A106&amp;"'!"&amp;B106)</f>
        <v>3.13</v>
      </c>
      <c r="D106" s="1" t="s">
        <v>593</v>
      </c>
      <c r="E106" s="1">
        <f ca="1">INDIRECT("'"&amp;A106&amp;"'!"&amp;D106)</f>
        <v>0</v>
      </c>
      <c r="F106" s="1" t="s">
        <v>594</v>
      </c>
      <c r="G106" s="3" t="str">
        <f t="shared" ca="1" si="42"/>
        <v/>
      </c>
    </row>
    <row r="107" spans="1:7" x14ac:dyDescent="0.2">
      <c r="A107" s="1" t="s">
        <v>1348</v>
      </c>
      <c r="B107" s="1" t="s">
        <v>595</v>
      </c>
      <c r="C107" s="1">
        <f ca="1">INDIRECT("'"&amp;A107&amp;"'!"&amp;B107)</f>
        <v>3.14</v>
      </c>
      <c r="D107" s="1" t="s">
        <v>596</v>
      </c>
      <c r="E107" s="1">
        <f ca="1">INDIRECT("'"&amp;A107&amp;"'!"&amp;D107)</f>
        <v>0</v>
      </c>
      <c r="F107" s="1" t="s">
        <v>597</v>
      </c>
      <c r="G107" s="3" t="str">
        <f t="shared" ca="1" si="42"/>
        <v/>
      </c>
    </row>
    <row r="108" spans="1:7" x14ac:dyDescent="0.2">
      <c r="A108" s="1"/>
      <c r="B108" s="1"/>
      <c r="C108" s="1" t="s">
        <v>1345</v>
      </c>
      <c r="D108" s="1"/>
      <c r="E108" s="1"/>
      <c r="F108" s="1"/>
    </row>
    <row r="109" spans="1:7" x14ac:dyDescent="0.2">
      <c r="A109" s="1" t="s">
        <v>1348</v>
      </c>
      <c r="B109" s="1" t="s">
        <v>598</v>
      </c>
      <c r="C109" s="1">
        <f ca="1">INDIRECT("'"&amp;A109&amp;"'!"&amp;B109)</f>
        <v>3.15</v>
      </c>
      <c r="D109" s="1" t="s">
        <v>599</v>
      </c>
      <c r="E109" s="1">
        <f ca="1">INDIRECT("'"&amp;A109&amp;"'!"&amp;D109)</f>
        <v>0</v>
      </c>
      <c r="F109" s="1" t="s">
        <v>600</v>
      </c>
      <c r="G109" s="3" t="str">
        <f t="shared" ca="1" si="42"/>
        <v/>
      </c>
    </row>
    <row r="110" spans="1:7" x14ac:dyDescent="0.2">
      <c r="A110" s="1"/>
      <c r="B110" s="1"/>
      <c r="C110" s="1" t="s">
        <v>1346</v>
      </c>
      <c r="D110" s="1"/>
      <c r="E110" s="1"/>
      <c r="F110" s="1"/>
    </row>
    <row r="111" spans="1:7" x14ac:dyDescent="0.2">
      <c r="A111" s="1" t="s">
        <v>1348</v>
      </c>
      <c r="B111" s="1" t="s">
        <v>601</v>
      </c>
      <c r="C111" s="1">
        <f ca="1">INDIRECT("'"&amp;A111&amp;"'!"&amp;B111)</f>
        <v>3.16</v>
      </c>
      <c r="D111" s="1" t="s">
        <v>602</v>
      </c>
      <c r="E111" s="1">
        <f ca="1">INDIRECT("'"&amp;A111&amp;"'!"&amp;D111)</f>
        <v>0</v>
      </c>
      <c r="F111" s="1" t="s">
        <v>603</v>
      </c>
      <c r="G111" s="3" t="str">
        <f t="shared" ca="1" si="42"/>
        <v/>
      </c>
    </row>
    <row r="112" spans="1:7" x14ac:dyDescent="0.2">
      <c r="A112" s="1"/>
      <c r="B112" s="1"/>
      <c r="C112" s="1" t="s">
        <v>1347</v>
      </c>
      <c r="D112" s="1"/>
      <c r="E112" s="1"/>
      <c r="F112" s="1"/>
      <c r="G112" s="1"/>
    </row>
    <row r="113" spans="1:7" x14ac:dyDescent="0.2">
      <c r="A113" s="1"/>
      <c r="B113" s="1"/>
      <c r="C113" s="1" t="s">
        <v>1347</v>
      </c>
      <c r="D113" s="1"/>
      <c r="E113" s="1"/>
      <c r="F113" s="1"/>
      <c r="G113" s="1"/>
    </row>
    <row r="114" spans="1:7" x14ac:dyDescent="0.2">
      <c r="A114" s="1" t="s">
        <v>1348</v>
      </c>
      <c r="B114" s="1" t="s">
        <v>1374</v>
      </c>
      <c r="C114" s="1">
        <f ca="1">INDIRECT("'"&amp;A114&amp;"'!"&amp;B114)</f>
        <v>3.17</v>
      </c>
      <c r="D114" s="1" t="s">
        <v>1375</v>
      </c>
      <c r="E114" s="1">
        <f ca="1">INDIRECT("'"&amp;A114&amp;"'!"&amp;D114)</f>
        <v>0</v>
      </c>
      <c r="F114" s="1" t="s">
        <v>1376</v>
      </c>
      <c r="G114" s="3" t="str">
        <f t="shared" ref="G114" ca="1" si="43">INDIRECT("'"&amp;A114&amp;"'!"&amp;F114)</f>
        <v/>
      </c>
    </row>
    <row r="115" spans="1:7" x14ac:dyDescent="0.2">
      <c r="A115" s="1"/>
      <c r="B115" s="1"/>
      <c r="C115" s="1" t="s">
        <v>150</v>
      </c>
      <c r="D115" s="1"/>
      <c r="E115" s="1"/>
      <c r="F115" s="1"/>
      <c r="G115" s="1"/>
    </row>
    <row r="116" spans="1:7" x14ac:dyDescent="0.2">
      <c r="A116" s="1"/>
      <c r="B116" s="1"/>
      <c r="C116" s="1" t="s">
        <v>151</v>
      </c>
      <c r="D116" s="1"/>
      <c r="E116" s="1"/>
      <c r="F116" s="1"/>
      <c r="G116" s="1"/>
    </row>
    <row r="117" spans="1:7" x14ac:dyDescent="0.2">
      <c r="A117" s="1" t="s">
        <v>1348</v>
      </c>
      <c r="B117" s="1" t="s">
        <v>1377</v>
      </c>
      <c r="C117" s="1">
        <f ca="1">INDIRECT("'"&amp;A117&amp;"'!"&amp;B117)</f>
        <v>3.18</v>
      </c>
      <c r="D117" s="1" t="s">
        <v>1378</v>
      </c>
      <c r="E117" s="1">
        <f ca="1">INDIRECT("'"&amp;A117&amp;"'!"&amp;D117)</f>
        <v>0</v>
      </c>
      <c r="F117" s="1" t="s">
        <v>1379</v>
      </c>
      <c r="G117" s="3" t="str">
        <f t="shared" ref="G117:G118" ca="1" si="44">INDIRECT("'"&amp;A117&amp;"'!"&amp;F117)</f>
        <v/>
      </c>
    </row>
    <row r="118" spans="1:7" x14ac:dyDescent="0.2">
      <c r="A118" s="1" t="s">
        <v>1348</v>
      </c>
      <c r="B118" s="1" t="s">
        <v>1380</v>
      </c>
      <c r="C118" s="1">
        <f ca="1">INDIRECT("'"&amp;A118&amp;"'!"&amp;B118)</f>
        <v>3.19</v>
      </c>
      <c r="D118" s="1" t="s">
        <v>1381</v>
      </c>
      <c r="E118" s="1">
        <f ca="1">INDIRECT("'"&amp;A118&amp;"'!"&amp;D118)</f>
        <v>0</v>
      </c>
      <c r="F118" s="1" t="s">
        <v>1382</v>
      </c>
      <c r="G118" s="3" t="str">
        <f t="shared" ca="1" si="44"/>
        <v/>
      </c>
    </row>
    <row r="119" spans="1:7" x14ac:dyDescent="0.2">
      <c r="A119" s="1"/>
      <c r="B119" s="1"/>
      <c r="C119" s="1" t="s">
        <v>604</v>
      </c>
      <c r="D119" s="1"/>
      <c r="E119" s="1"/>
      <c r="F119" s="1"/>
      <c r="G119" s="1"/>
    </row>
    <row r="120" spans="1:7" x14ac:dyDescent="0.2">
      <c r="A120" s="1"/>
      <c r="B120" s="1"/>
      <c r="C120" s="1" t="s">
        <v>155</v>
      </c>
      <c r="D120" s="1"/>
      <c r="E120" s="1"/>
      <c r="F120" s="1"/>
      <c r="G120" s="1"/>
    </row>
    <row r="121" spans="1:7" x14ac:dyDescent="0.2">
      <c r="A121" s="1"/>
      <c r="B121" s="1"/>
      <c r="C121" s="1" t="s">
        <v>134</v>
      </c>
      <c r="D121" s="1"/>
      <c r="E121" s="1"/>
      <c r="F121" s="1"/>
      <c r="G121" s="1"/>
    </row>
    <row r="122" spans="1:7" x14ac:dyDescent="0.2">
      <c r="A122" s="1" t="s">
        <v>605</v>
      </c>
      <c r="B122" s="1" t="s">
        <v>606</v>
      </c>
      <c r="C122" s="1">
        <f ca="1">INDIRECT("'"&amp;A122&amp;"'!"&amp;B122)</f>
        <v>4.01</v>
      </c>
      <c r="D122" s="1" t="s">
        <v>607</v>
      </c>
      <c r="E122" s="1">
        <f ca="1">INDIRECT("'"&amp;A122&amp;"'!"&amp;D122)</f>
        <v>0</v>
      </c>
      <c r="F122" s="1" t="s">
        <v>608</v>
      </c>
      <c r="G122" s="3" t="str">
        <f ca="1">INDIRECT("'"&amp;A122&amp;"'!"&amp;F122)</f>
        <v/>
      </c>
    </row>
    <row r="123" spans="1:7" x14ac:dyDescent="0.2">
      <c r="A123" s="1"/>
      <c r="B123" s="1"/>
      <c r="C123" s="1" t="s">
        <v>100</v>
      </c>
      <c r="D123" s="1"/>
      <c r="E123" s="1"/>
      <c r="F123" s="1"/>
      <c r="G123" s="1"/>
    </row>
    <row r="124" spans="1:7" x14ac:dyDescent="0.2">
      <c r="A124" s="1" t="s">
        <v>605</v>
      </c>
      <c r="B124" s="1" t="s">
        <v>609</v>
      </c>
      <c r="C124" s="1">
        <f ca="1">INDIRECT("'"&amp;A124&amp;"'!"&amp;B124)</f>
        <v>4.0199999999999996</v>
      </c>
      <c r="D124" s="1" t="s">
        <v>610</v>
      </c>
      <c r="E124" s="1">
        <f ca="1">INDIRECT("'"&amp;A124&amp;"'!"&amp;D124)</f>
        <v>0</v>
      </c>
      <c r="F124" s="1" t="s">
        <v>611</v>
      </c>
      <c r="G124" s="3" t="str">
        <f ca="1">INDIRECT("'"&amp;A124&amp;"'!"&amp;F124)</f>
        <v/>
      </c>
    </row>
    <row r="125" spans="1:7" x14ac:dyDescent="0.2">
      <c r="A125" s="1"/>
      <c r="B125" s="1"/>
      <c r="C125" s="1" t="s">
        <v>136</v>
      </c>
      <c r="D125" s="1"/>
      <c r="E125" s="1"/>
      <c r="F125" s="1"/>
      <c r="G125" s="1"/>
    </row>
    <row r="126" spans="1:7" x14ac:dyDescent="0.2">
      <c r="A126" s="1" t="s">
        <v>605</v>
      </c>
      <c r="B126" s="1" t="s">
        <v>612</v>
      </c>
      <c r="C126" s="1">
        <f ca="1">INDIRECT("'"&amp;A126&amp;"'!"&amp;B126)</f>
        <v>4.03</v>
      </c>
      <c r="D126" s="1" t="s">
        <v>613</v>
      </c>
      <c r="E126" s="1">
        <f ca="1">INDIRECT("'"&amp;A126&amp;"'!"&amp;D126)</f>
        <v>0</v>
      </c>
      <c r="F126" s="1" t="s">
        <v>614</v>
      </c>
      <c r="G126" s="3" t="str">
        <f ca="1">INDIRECT("'"&amp;A126&amp;"'!"&amp;F126)</f>
        <v/>
      </c>
    </row>
    <row r="127" spans="1:7" x14ac:dyDescent="0.2">
      <c r="A127" s="1"/>
      <c r="B127" s="1"/>
      <c r="C127" s="1" t="s">
        <v>162</v>
      </c>
      <c r="D127" s="1"/>
      <c r="E127" s="1"/>
      <c r="F127" s="1"/>
      <c r="G127" s="1"/>
    </row>
    <row r="128" spans="1:7" x14ac:dyDescent="0.2">
      <c r="A128" s="1" t="s">
        <v>605</v>
      </c>
      <c r="B128" s="1" t="s">
        <v>615</v>
      </c>
      <c r="C128" s="1">
        <f ca="1">INDIRECT("'"&amp;A128&amp;"'!"&amp;B128)</f>
        <v>4.04</v>
      </c>
      <c r="D128" s="1" t="s">
        <v>616</v>
      </c>
      <c r="E128" s="1">
        <f ca="1">INDIRECT("'"&amp;A128&amp;"'!"&amp;D128)</f>
        <v>0</v>
      </c>
      <c r="F128" s="1" t="s">
        <v>617</v>
      </c>
      <c r="G128" s="3" t="str">
        <f ca="1">INDIRECT("'"&amp;A128&amp;"'!"&amp;F128)</f>
        <v/>
      </c>
    </row>
    <row r="129" spans="1:7" x14ac:dyDescent="0.2">
      <c r="A129" s="1"/>
      <c r="B129" s="1"/>
      <c r="C129" s="1" t="s">
        <v>165</v>
      </c>
      <c r="D129" s="1"/>
      <c r="E129" s="1"/>
      <c r="F129" s="1"/>
      <c r="G129" s="1"/>
    </row>
    <row r="130" spans="1:7" x14ac:dyDescent="0.2">
      <c r="A130" s="1"/>
      <c r="B130" s="1"/>
      <c r="C130" s="1" t="s">
        <v>166</v>
      </c>
      <c r="D130" s="1"/>
      <c r="E130" s="1"/>
      <c r="F130" s="1"/>
      <c r="G130" s="1"/>
    </row>
    <row r="131" spans="1:7" x14ac:dyDescent="0.2">
      <c r="A131" s="1" t="s">
        <v>605</v>
      </c>
      <c r="B131" s="1" t="s">
        <v>618</v>
      </c>
      <c r="C131" s="1">
        <f t="shared" ref="C131:C132" ca="1" si="45">INDIRECT("'"&amp;A131&amp;"'!"&amp;B131)</f>
        <v>4.05</v>
      </c>
      <c r="D131" s="1" t="s">
        <v>619</v>
      </c>
      <c r="E131" s="1">
        <f t="shared" ref="E131:E132" ca="1" si="46">INDIRECT("'"&amp;A131&amp;"'!"&amp;D131)</f>
        <v>0</v>
      </c>
      <c r="F131" s="1" t="s">
        <v>620</v>
      </c>
      <c r="G131" s="3" t="str">
        <f t="shared" ref="G131:G132" ca="1" si="47">INDIRECT("'"&amp;A131&amp;"'!"&amp;F131)</f>
        <v/>
      </c>
    </row>
    <row r="132" spans="1:7" x14ac:dyDescent="0.2">
      <c r="A132" s="1" t="s">
        <v>605</v>
      </c>
      <c r="B132" s="1" t="s">
        <v>621</v>
      </c>
      <c r="C132" s="1">
        <f t="shared" ca="1" si="45"/>
        <v>4.0599999999999996</v>
      </c>
      <c r="D132" s="1" t="s">
        <v>622</v>
      </c>
      <c r="E132" s="1">
        <f t="shared" ca="1" si="46"/>
        <v>0</v>
      </c>
      <c r="F132" s="1" t="s">
        <v>623</v>
      </c>
      <c r="G132" s="3" t="str">
        <f t="shared" ca="1" si="47"/>
        <v/>
      </c>
    </row>
    <row r="133" spans="1:7" x14ac:dyDescent="0.2">
      <c r="A133" s="1"/>
      <c r="B133" s="1"/>
      <c r="C133" s="1" t="s">
        <v>171</v>
      </c>
      <c r="D133" s="1"/>
      <c r="E133" s="1"/>
      <c r="F133" s="1"/>
      <c r="G133" s="1"/>
    </row>
    <row r="134" spans="1:7" x14ac:dyDescent="0.2">
      <c r="A134" s="1" t="s">
        <v>605</v>
      </c>
      <c r="B134" s="1" t="s">
        <v>624</v>
      </c>
      <c r="C134" s="1">
        <f t="shared" ref="C134:C136" ca="1" si="48">INDIRECT("'"&amp;A134&amp;"'!"&amp;B134)</f>
        <v>4.07</v>
      </c>
      <c r="D134" s="1" t="s">
        <v>625</v>
      </c>
      <c r="E134" s="1">
        <f t="shared" ref="E134:E136" ca="1" si="49">INDIRECT("'"&amp;A134&amp;"'!"&amp;D134)</f>
        <v>0</v>
      </c>
      <c r="F134" s="1" t="s">
        <v>626</v>
      </c>
      <c r="G134" s="3" t="str">
        <f t="shared" ref="G134:G136" ca="1" si="50">INDIRECT("'"&amp;A134&amp;"'!"&amp;F134)</f>
        <v/>
      </c>
    </row>
    <row r="135" spans="1:7" x14ac:dyDescent="0.2">
      <c r="A135" s="1" t="s">
        <v>605</v>
      </c>
      <c r="B135" s="1" t="s">
        <v>627</v>
      </c>
      <c r="C135" s="1">
        <f t="shared" ca="1" si="48"/>
        <v>4.08</v>
      </c>
      <c r="D135" s="1" t="s">
        <v>628</v>
      </c>
      <c r="E135" s="1">
        <f t="shared" ca="1" si="49"/>
        <v>0</v>
      </c>
      <c r="F135" s="1" t="s">
        <v>629</v>
      </c>
      <c r="G135" s="3" t="str">
        <f t="shared" ca="1" si="50"/>
        <v/>
      </c>
    </row>
    <row r="136" spans="1:7" x14ac:dyDescent="0.2">
      <c r="A136" s="1" t="s">
        <v>605</v>
      </c>
      <c r="B136" s="1" t="s">
        <v>630</v>
      </c>
      <c r="C136" s="1">
        <f t="shared" ca="1" si="48"/>
        <v>4.09</v>
      </c>
      <c r="D136" s="1" t="s">
        <v>631</v>
      </c>
      <c r="E136" s="1">
        <f t="shared" ca="1" si="49"/>
        <v>0</v>
      </c>
      <c r="F136" s="1" t="s">
        <v>632</v>
      </c>
      <c r="G136" s="3" t="str">
        <f t="shared" ca="1" si="50"/>
        <v/>
      </c>
    </row>
    <row r="137" spans="1:7" x14ac:dyDescent="0.2">
      <c r="A137" s="1"/>
      <c r="B137" s="1"/>
      <c r="C137" s="1" t="s">
        <v>178</v>
      </c>
      <c r="D137" s="1"/>
      <c r="E137" s="1"/>
      <c r="F137" s="1"/>
      <c r="G137" s="1"/>
    </row>
    <row r="138" spans="1:7" x14ac:dyDescent="0.2">
      <c r="A138" s="1"/>
      <c r="B138" s="1"/>
      <c r="C138" s="1" t="s">
        <v>179</v>
      </c>
      <c r="D138" s="1"/>
      <c r="E138" s="1"/>
      <c r="F138" s="1"/>
      <c r="G138" s="1"/>
    </row>
    <row r="139" spans="1:7" x14ac:dyDescent="0.2">
      <c r="A139" s="1" t="s">
        <v>605</v>
      </c>
      <c r="B139" s="1" t="s">
        <v>633</v>
      </c>
      <c r="C139" s="52">
        <f ca="1">INDIRECT("'"&amp;A139&amp;"'!"&amp;B139)</f>
        <v>4.0999999999999996</v>
      </c>
      <c r="D139" s="1" t="s">
        <v>634</v>
      </c>
      <c r="E139" s="1">
        <f ca="1">INDIRECT("'"&amp;A139&amp;"'!"&amp;D139)</f>
        <v>0</v>
      </c>
      <c r="F139" s="1" t="s">
        <v>635</v>
      </c>
      <c r="G139" s="3" t="str">
        <f ca="1">INDIRECT("'"&amp;A139&amp;"'!"&amp;F139)</f>
        <v/>
      </c>
    </row>
    <row r="140" spans="1:7" x14ac:dyDescent="0.2">
      <c r="A140" s="1"/>
      <c r="B140" s="1"/>
      <c r="C140" s="1" t="s">
        <v>182</v>
      </c>
      <c r="D140" s="1"/>
      <c r="E140" s="1"/>
      <c r="F140" s="1"/>
      <c r="G140" s="1"/>
    </row>
    <row r="141" spans="1:7" x14ac:dyDescent="0.2">
      <c r="A141" s="1" t="s">
        <v>605</v>
      </c>
      <c r="B141" s="1" t="s">
        <v>636</v>
      </c>
      <c r="C141" s="1">
        <f ca="1">INDIRECT("'"&amp;A141&amp;"'!"&amp;B141)</f>
        <v>4.1100000000000003</v>
      </c>
      <c r="D141" s="1" t="s">
        <v>637</v>
      </c>
      <c r="E141" s="1">
        <f ca="1">INDIRECT("'"&amp;A141&amp;"'!"&amp;D141)</f>
        <v>0</v>
      </c>
      <c r="F141" s="1" t="s">
        <v>638</v>
      </c>
      <c r="G141" s="3" t="str">
        <f ca="1">INDIRECT("'"&amp;A141&amp;"'!"&amp;F141)</f>
        <v/>
      </c>
    </row>
    <row r="142" spans="1:7" x14ac:dyDescent="0.2">
      <c r="A142" s="1"/>
      <c r="B142" s="1"/>
      <c r="C142" s="1" t="s">
        <v>185</v>
      </c>
      <c r="D142" s="1"/>
      <c r="E142" s="1"/>
      <c r="F142" s="1"/>
      <c r="G142" s="1"/>
    </row>
    <row r="143" spans="1:7" x14ac:dyDescent="0.2">
      <c r="A143" s="1" t="s">
        <v>605</v>
      </c>
      <c r="B143" s="1" t="s">
        <v>639</v>
      </c>
      <c r="C143" s="1">
        <f ca="1">INDIRECT("'"&amp;A143&amp;"'!"&amp;B143)</f>
        <v>4.12</v>
      </c>
      <c r="D143" s="1" t="s">
        <v>640</v>
      </c>
      <c r="E143" s="1">
        <f ca="1">INDIRECT("'"&amp;A143&amp;"'!"&amp;D143)</f>
        <v>0</v>
      </c>
      <c r="F143" s="1" t="s">
        <v>641</v>
      </c>
      <c r="G143" s="3" t="str">
        <f ca="1">INDIRECT("'"&amp;A143&amp;"'!"&amp;F143)</f>
        <v/>
      </c>
    </row>
    <row r="144" spans="1:7" x14ac:dyDescent="0.2">
      <c r="A144" s="1"/>
      <c r="B144" s="1"/>
      <c r="C144" s="1" t="s">
        <v>188</v>
      </c>
      <c r="D144" s="1"/>
      <c r="E144" s="1"/>
      <c r="F144" s="1"/>
      <c r="G144" s="1"/>
    </row>
    <row r="145" spans="1:7" x14ac:dyDescent="0.2">
      <c r="A145" s="1"/>
      <c r="B145" s="1"/>
      <c r="C145" s="1" t="s">
        <v>189</v>
      </c>
      <c r="D145" s="1"/>
      <c r="E145" s="1"/>
      <c r="F145" s="1"/>
      <c r="G145" s="1"/>
    </row>
    <row r="146" spans="1:7" x14ac:dyDescent="0.2">
      <c r="A146" s="1" t="s">
        <v>605</v>
      </c>
      <c r="B146" s="1" t="s">
        <v>642</v>
      </c>
      <c r="C146" s="1">
        <f ca="1">INDIRECT("'"&amp;A146&amp;"'!"&amp;B146)</f>
        <v>4.13</v>
      </c>
      <c r="D146" s="1" t="s">
        <v>643</v>
      </c>
      <c r="E146" s="1">
        <f ca="1">INDIRECT("'"&amp;A146&amp;"'!"&amp;D146)</f>
        <v>0</v>
      </c>
      <c r="F146" s="1" t="s">
        <v>644</v>
      </c>
      <c r="G146" s="3" t="str">
        <f ca="1">INDIRECT("'"&amp;A146&amp;"'!"&amp;F146)</f>
        <v/>
      </c>
    </row>
    <row r="147" spans="1:7" x14ac:dyDescent="0.2">
      <c r="A147" s="1"/>
      <c r="B147" s="1"/>
      <c r="C147" s="1" t="s">
        <v>192</v>
      </c>
      <c r="D147" s="1"/>
      <c r="E147" s="1"/>
      <c r="F147" s="1"/>
      <c r="G147" s="1"/>
    </row>
    <row r="148" spans="1:7" x14ac:dyDescent="0.2">
      <c r="A148" s="1" t="s">
        <v>605</v>
      </c>
      <c r="B148" s="1" t="s">
        <v>645</v>
      </c>
      <c r="C148" s="1">
        <f ca="1">INDIRECT("'"&amp;A148&amp;"'!"&amp;B148)</f>
        <v>4.1399999999999997</v>
      </c>
      <c r="D148" s="1" t="s">
        <v>646</v>
      </c>
      <c r="E148" s="1">
        <f ca="1">INDIRECT("'"&amp;A148&amp;"'!"&amp;D148)</f>
        <v>0</v>
      </c>
      <c r="F148" s="1" t="s">
        <v>647</v>
      </c>
      <c r="G148" s="3" t="str">
        <f ca="1">INDIRECT("'"&amp;A148&amp;"'!"&amp;F148)</f>
        <v/>
      </c>
    </row>
    <row r="149" spans="1:7" x14ac:dyDescent="0.2">
      <c r="A149" s="1"/>
      <c r="B149" s="1"/>
      <c r="C149" s="1" t="s">
        <v>195</v>
      </c>
      <c r="D149" s="1"/>
      <c r="E149" s="1"/>
      <c r="F149" s="1"/>
      <c r="G149" s="1"/>
    </row>
    <row r="150" spans="1:7" x14ac:dyDescent="0.2">
      <c r="A150" s="1" t="s">
        <v>605</v>
      </c>
      <c r="B150" s="1" t="s">
        <v>648</v>
      </c>
      <c r="C150" s="1">
        <f ca="1">INDIRECT("'"&amp;A150&amp;"'!"&amp;B150)</f>
        <v>4.1500000000000004</v>
      </c>
      <c r="D150" s="1" t="s">
        <v>649</v>
      </c>
      <c r="E150" s="1">
        <f ca="1">INDIRECT("'"&amp;A150&amp;"'!"&amp;D150)</f>
        <v>0</v>
      </c>
      <c r="F150" s="1" t="s">
        <v>650</v>
      </c>
      <c r="G150" s="3" t="str">
        <f ca="1">INDIRECT("'"&amp;A150&amp;"'!"&amp;F150)</f>
        <v/>
      </c>
    </row>
    <row r="151" spans="1:7" x14ac:dyDescent="0.2">
      <c r="A151" s="1"/>
      <c r="B151" s="1"/>
      <c r="C151" s="1" t="s">
        <v>651</v>
      </c>
      <c r="D151" s="1"/>
      <c r="E151" s="1"/>
      <c r="F151" s="1"/>
      <c r="G151" s="1"/>
    </row>
    <row r="152" spans="1:7" x14ac:dyDescent="0.2">
      <c r="A152" s="1"/>
      <c r="B152" s="1"/>
      <c r="C152" s="1" t="s">
        <v>199</v>
      </c>
      <c r="D152" s="1"/>
      <c r="E152" s="1"/>
      <c r="F152" s="1"/>
      <c r="G152" s="1"/>
    </row>
    <row r="153" spans="1:7" x14ac:dyDescent="0.2">
      <c r="A153" s="1"/>
      <c r="B153" s="1"/>
      <c r="C153" s="1" t="s">
        <v>97</v>
      </c>
      <c r="D153" s="1"/>
      <c r="E153" s="1"/>
      <c r="F153" s="1"/>
      <c r="G153" s="1"/>
    </row>
    <row r="154" spans="1:7" x14ac:dyDescent="0.2">
      <c r="A154" s="1" t="s">
        <v>652</v>
      </c>
      <c r="B154" s="1" t="s">
        <v>653</v>
      </c>
      <c r="C154" s="1">
        <f ca="1">INDIRECT("'"&amp;A154&amp;"'!"&amp;B154)</f>
        <v>5.01</v>
      </c>
      <c r="D154" s="1" t="s">
        <v>654</v>
      </c>
      <c r="E154" s="1">
        <f ca="1">INDIRECT("'"&amp;A154&amp;"'!"&amp;D154)</f>
        <v>0</v>
      </c>
      <c r="F154" s="1" t="s">
        <v>655</v>
      </c>
      <c r="G154" s="3" t="str">
        <f ca="1">INDIRECT("'"&amp;A154&amp;"'!"&amp;F154)</f>
        <v/>
      </c>
    </row>
    <row r="155" spans="1:7" x14ac:dyDescent="0.2">
      <c r="A155" s="1"/>
      <c r="B155" s="1"/>
      <c r="C155" s="1" t="s">
        <v>100</v>
      </c>
      <c r="D155" s="1"/>
      <c r="E155" s="1"/>
      <c r="F155" s="1"/>
      <c r="G155" s="1"/>
    </row>
    <row r="156" spans="1:7" x14ac:dyDescent="0.2">
      <c r="A156" s="1" t="s">
        <v>652</v>
      </c>
      <c r="B156" s="1" t="s">
        <v>656</v>
      </c>
      <c r="C156" s="1">
        <f ca="1">INDIRECT("'"&amp;A156&amp;"'!"&amp;B156)</f>
        <v>5.0199999999999996</v>
      </c>
      <c r="D156" s="1" t="s">
        <v>657</v>
      </c>
      <c r="E156" s="1">
        <f ca="1">INDIRECT("'"&amp;A156&amp;"'!"&amp;D156)</f>
        <v>0</v>
      </c>
      <c r="F156" s="1" t="s">
        <v>658</v>
      </c>
      <c r="G156" s="3" t="str">
        <f ca="1">INDIRECT("'"&amp;A156&amp;"'!"&amp;F156)</f>
        <v/>
      </c>
    </row>
    <row r="157" spans="1:7" x14ac:dyDescent="0.2">
      <c r="A157" s="1"/>
      <c r="B157" s="1"/>
      <c r="C157" s="1" t="s">
        <v>136</v>
      </c>
      <c r="D157" s="1"/>
      <c r="E157" s="1"/>
      <c r="F157" s="1"/>
      <c r="G157" s="1"/>
    </row>
    <row r="158" spans="1:7" x14ac:dyDescent="0.2">
      <c r="A158" s="1" t="s">
        <v>652</v>
      </c>
      <c r="B158" s="1" t="s">
        <v>659</v>
      </c>
      <c r="C158" s="1">
        <f ca="1">INDIRECT("'"&amp;A158&amp;"'!"&amp;B158)</f>
        <v>5.03</v>
      </c>
      <c r="D158" s="1" t="s">
        <v>660</v>
      </c>
      <c r="E158" s="1">
        <f ca="1">INDIRECT("'"&amp;A158&amp;"'!"&amp;D158)</f>
        <v>0</v>
      </c>
      <c r="F158" s="1" t="s">
        <v>661</v>
      </c>
      <c r="G158" s="3" t="str">
        <f ca="1">INDIRECT("'"&amp;A158&amp;"'!"&amp;F158)</f>
        <v/>
      </c>
    </row>
    <row r="159" spans="1:7" x14ac:dyDescent="0.2">
      <c r="A159" s="1"/>
      <c r="B159" s="1"/>
      <c r="C159" s="1" t="s">
        <v>206</v>
      </c>
      <c r="D159" s="1"/>
      <c r="E159" s="1"/>
      <c r="F159" s="1"/>
      <c r="G159" s="1"/>
    </row>
    <row r="160" spans="1:7" x14ac:dyDescent="0.2">
      <c r="A160" s="1" t="s">
        <v>652</v>
      </c>
      <c r="B160" s="1" t="s">
        <v>662</v>
      </c>
      <c r="C160" s="1">
        <f ca="1">INDIRECT("'"&amp;A160&amp;"'!"&amp;B160)</f>
        <v>5.04</v>
      </c>
      <c r="D160" s="1" t="s">
        <v>663</v>
      </c>
      <c r="E160" s="1">
        <f ca="1">INDIRECT("'"&amp;A160&amp;"'!"&amp;D160)</f>
        <v>0</v>
      </c>
      <c r="F160" s="1" t="s">
        <v>664</v>
      </c>
      <c r="G160" s="3" t="str">
        <f ca="1">INDIRECT("'"&amp;A160&amp;"'!"&amp;F160)</f>
        <v/>
      </c>
    </row>
    <row r="161" spans="1:7" x14ac:dyDescent="0.2">
      <c r="A161" s="1"/>
      <c r="B161" s="1"/>
      <c r="C161" s="1" t="s">
        <v>209</v>
      </c>
      <c r="D161" s="1"/>
      <c r="E161" s="1"/>
      <c r="F161" s="1"/>
      <c r="G161" s="1"/>
    </row>
    <row r="162" spans="1:7" x14ac:dyDescent="0.2">
      <c r="A162" s="1" t="s">
        <v>652</v>
      </c>
      <c r="B162" s="1" t="s">
        <v>665</v>
      </c>
      <c r="C162" s="1">
        <f t="shared" ref="C162:C163" ca="1" si="51">INDIRECT("'"&amp;A162&amp;"'!"&amp;B162)</f>
        <v>5.05</v>
      </c>
      <c r="D162" s="1" t="s">
        <v>666</v>
      </c>
      <c r="E162" s="1">
        <f t="shared" ref="E162:E163" ca="1" si="52">INDIRECT("'"&amp;A162&amp;"'!"&amp;D162)</f>
        <v>0</v>
      </c>
      <c r="F162" s="1" t="s">
        <v>667</v>
      </c>
      <c r="G162" s="3" t="str">
        <f t="shared" ref="G162:G163" ca="1" si="53">INDIRECT("'"&amp;A162&amp;"'!"&amp;F162)</f>
        <v/>
      </c>
    </row>
    <row r="163" spans="1:7" x14ac:dyDescent="0.2">
      <c r="A163" s="1" t="s">
        <v>652</v>
      </c>
      <c r="B163" s="1" t="s">
        <v>668</v>
      </c>
      <c r="C163" s="1">
        <f t="shared" ca="1" si="51"/>
        <v>5.0599999999999996</v>
      </c>
      <c r="D163" s="1" t="s">
        <v>669</v>
      </c>
      <c r="E163" s="1">
        <f t="shared" ca="1" si="52"/>
        <v>0</v>
      </c>
      <c r="F163" s="1" t="s">
        <v>670</v>
      </c>
      <c r="G163" s="3" t="str">
        <f t="shared" ca="1" si="53"/>
        <v/>
      </c>
    </row>
    <row r="164" spans="1:7" x14ac:dyDescent="0.2">
      <c r="A164" s="1"/>
      <c r="B164" s="1"/>
      <c r="C164" s="1" t="s">
        <v>214</v>
      </c>
      <c r="D164" s="1"/>
      <c r="E164" s="1"/>
      <c r="F164" s="1"/>
      <c r="G164" s="1"/>
    </row>
    <row r="165" spans="1:7" x14ac:dyDescent="0.2">
      <c r="A165" s="1"/>
      <c r="B165" s="1"/>
      <c r="C165" s="1" t="s">
        <v>215</v>
      </c>
      <c r="D165" s="1"/>
      <c r="E165" s="1"/>
      <c r="F165" s="1"/>
      <c r="G165" s="1"/>
    </row>
    <row r="166" spans="1:7" x14ac:dyDescent="0.2">
      <c r="A166" s="1" t="s">
        <v>652</v>
      </c>
      <c r="B166" s="1" t="s">
        <v>671</v>
      </c>
      <c r="C166" s="1">
        <f t="shared" ref="C166:C168" ca="1" si="54">INDIRECT("'"&amp;A166&amp;"'!"&amp;B166)</f>
        <v>5.07</v>
      </c>
      <c r="D166" s="1" t="s">
        <v>672</v>
      </c>
      <c r="E166" s="1">
        <f t="shared" ref="E166:E168" ca="1" si="55">INDIRECT("'"&amp;A166&amp;"'!"&amp;D166)</f>
        <v>0</v>
      </c>
      <c r="F166" s="1" t="s">
        <v>673</v>
      </c>
      <c r="G166" s="3" t="str">
        <f t="shared" ref="G166:G168" ca="1" si="56">INDIRECT("'"&amp;A166&amp;"'!"&amp;F166)</f>
        <v/>
      </c>
    </row>
    <row r="167" spans="1:7" x14ac:dyDescent="0.2">
      <c r="A167" s="1" t="s">
        <v>652</v>
      </c>
      <c r="B167" s="1" t="s">
        <v>674</v>
      </c>
      <c r="C167" s="1">
        <f t="shared" ca="1" si="54"/>
        <v>5.08</v>
      </c>
      <c r="D167" s="1" t="s">
        <v>675</v>
      </c>
      <c r="E167" s="1">
        <f t="shared" ca="1" si="55"/>
        <v>0</v>
      </c>
      <c r="F167" s="1" t="s">
        <v>676</v>
      </c>
      <c r="G167" s="3" t="str">
        <f t="shared" ca="1" si="56"/>
        <v/>
      </c>
    </row>
    <row r="168" spans="1:7" x14ac:dyDescent="0.2">
      <c r="A168" s="1" t="s">
        <v>652</v>
      </c>
      <c r="B168" s="1" t="s">
        <v>677</v>
      </c>
      <c r="C168" s="1">
        <f t="shared" ca="1" si="54"/>
        <v>5.09</v>
      </c>
      <c r="D168" s="1" t="s">
        <v>678</v>
      </c>
      <c r="E168" s="1">
        <f t="shared" ca="1" si="55"/>
        <v>0</v>
      </c>
      <c r="F168" s="1" t="s">
        <v>679</v>
      </c>
      <c r="G168" s="3" t="str">
        <f t="shared" ca="1" si="56"/>
        <v/>
      </c>
    </row>
    <row r="169" spans="1:7" x14ac:dyDescent="0.2">
      <c r="A169" s="1"/>
      <c r="B169" s="1"/>
      <c r="C169" s="1" t="s">
        <v>222</v>
      </c>
      <c r="D169" s="1"/>
      <c r="E169" s="1"/>
      <c r="F169" s="1"/>
      <c r="G169" s="1"/>
    </row>
    <row r="170" spans="1:7" x14ac:dyDescent="0.2">
      <c r="A170" s="1" t="s">
        <v>652</v>
      </c>
      <c r="B170" s="1" t="s">
        <v>680</v>
      </c>
      <c r="C170" s="52">
        <f ca="1">INDIRECT("'"&amp;A170&amp;"'!"&amp;B170)</f>
        <v>5.0999999999999996</v>
      </c>
      <c r="D170" s="1" t="s">
        <v>681</v>
      </c>
      <c r="E170" s="1">
        <f ca="1">INDIRECT("'"&amp;A170&amp;"'!"&amp;D170)</f>
        <v>0</v>
      </c>
      <c r="F170" s="1" t="s">
        <v>682</v>
      </c>
      <c r="G170" s="3" t="str">
        <f ca="1">INDIRECT("'"&amp;A170&amp;"'!"&amp;F170)</f>
        <v/>
      </c>
    </row>
    <row r="171" spans="1:7" x14ac:dyDescent="0.2">
      <c r="A171" s="1"/>
      <c r="B171" s="1"/>
      <c r="C171" s="1" t="s">
        <v>225</v>
      </c>
      <c r="D171" s="1"/>
      <c r="E171" s="1"/>
      <c r="F171" s="1"/>
      <c r="G171" s="1"/>
    </row>
    <row r="172" spans="1:7" x14ac:dyDescent="0.2">
      <c r="A172" s="1" t="s">
        <v>652</v>
      </c>
      <c r="B172" s="1" t="s">
        <v>683</v>
      </c>
      <c r="C172" s="1">
        <f ca="1">INDIRECT("'"&amp;A172&amp;"'!"&amp;B172)</f>
        <v>5.1100000000000003</v>
      </c>
      <c r="D172" s="1" t="s">
        <v>684</v>
      </c>
      <c r="E172" s="1">
        <f ca="1">INDIRECT("'"&amp;A172&amp;"'!"&amp;D172)</f>
        <v>0</v>
      </c>
      <c r="F172" s="1" t="s">
        <v>685</v>
      </c>
      <c r="G172" s="3" t="str">
        <f ca="1">INDIRECT("'"&amp;A172&amp;"'!"&amp;F172)</f>
        <v/>
      </c>
    </row>
    <row r="173" spans="1:7" x14ac:dyDescent="0.2">
      <c r="A173" s="1"/>
      <c r="B173" s="1"/>
      <c r="C173" s="1" t="s">
        <v>214</v>
      </c>
      <c r="D173" s="1"/>
      <c r="E173" s="1"/>
      <c r="F173" s="1"/>
      <c r="G173" s="1"/>
    </row>
    <row r="174" spans="1:7" x14ac:dyDescent="0.2">
      <c r="A174" s="1" t="s">
        <v>652</v>
      </c>
      <c r="B174" s="1" t="s">
        <v>686</v>
      </c>
      <c r="C174" s="1">
        <f t="shared" ref="C174:C175" ca="1" si="57">INDIRECT("'"&amp;A174&amp;"'!"&amp;B174)</f>
        <v>5.12</v>
      </c>
      <c r="D174" s="1" t="s">
        <v>687</v>
      </c>
      <c r="E174" s="1">
        <f t="shared" ref="E174:E175" ca="1" si="58">INDIRECT("'"&amp;A174&amp;"'!"&amp;D174)</f>
        <v>0</v>
      </c>
      <c r="F174" s="1" t="s">
        <v>688</v>
      </c>
      <c r="G174" s="3" t="str">
        <f t="shared" ref="G174:G175" ca="1" si="59">INDIRECT("'"&amp;A174&amp;"'!"&amp;F174)</f>
        <v/>
      </c>
    </row>
    <row r="175" spans="1:7" x14ac:dyDescent="0.2">
      <c r="A175" s="1" t="s">
        <v>652</v>
      </c>
      <c r="B175" s="1" t="s">
        <v>689</v>
      </c>
      <c r="C175" s="1">
        <f t="shared" ca="1" si="57"/>
        <v>5.13</v>
      </c>
      <c r="D175" s="1" t="s">
        <v>690</v>
      </c>
      <c r="E175" s="1">
        <f t="shared" ca="1" si="58"/>
        <v>0</v>
      </c>
      <c r="F175" s="1" t="s">
        <v>691</v>
      </c>
      <c r="G175" s="3" t="str">
        <f t="shared" ca="1" si="59"/>
        <v/>
      </c>
    </row>
    <row r="176" spans="1:7" x14ac:dyDescent="0.2">
      <c r="A176" s="1"/>
      <c r="B176" s="1"/>
      <c r="C176" s="1" t="s">
        <v>232</v>
      </c>
      <c r="D176" s="1"/>
      <c r="E176" s="1"/>
      <c r="F176" s="1"/>
      <c r="G176" s="1"/>
    </row>
    <row r="177" spans="1:7" x14ac:dyDescent="0.2">
      <c r="A177" s="1"/>
      <c r="B177" s="1"/>
      <c r="C177" s="1" t="s">
        <v>233</v>
      </c>
      <c r="D177" s="1"/>
      <c r="E177" s="1"/>
      <c r="F177" s="1"/>
      <c r="G177" s="1"/>
    </row>
    <row r="178" spans="1:7" x14ac:dyDescent="0.2">
      <c r="A178" s="1" t="s">
        <v>652</v>
      </c>
      <c r="B178" s="1" t="s">
        <v>692</v>
      </c>
      <c r="C178" s="1">
        <f ca="1">INDIRECT("'"&amp;A178&amp;"'!"&amp;B178)</f>
        <v>5.14</v>
      </c>
      <c r="D178" s="1" t="s">
        <v>693</v>
      </c>
      <c r="E178" s="1">
        <f ca="1">INDIRECT("'"&amp;A178&amp;"'!"&amp;D178)</f>
        <v>0</v>
      </c>
      <c r="F178" s="1" t="s">
        <v>694</v>
      </c>
      <c r="G178" s="3" t="str">
        <f ca="1">INDIRECT("'"&amp;A178&amp;"'!"&amp;F178)</f>
        <v/>
      </c>
    </row>
    <row r="179" spans="1:7" x14ac:dyDescent="0.2">
      <c r="A179" s="1"/>
      <c r="B179" s="1"/>
      <c r="C179" s="1" t="s">
        <v>236</v>
      </c>
      <c r="D179" s="1"/>
      <c r="E179" s="1"/>
      <c r="F179" s="1"/>
      <c r="G179" s="1"/>
    </row>
    <row r="180" spans="1:7" x14ac:dyDescent="0.2">
      <c r="A180" s="1" t="s">
        <v>652</v>
      </c>
      <c r="B180" s="1" t="s">
        <v>695</v>
      </c>
      <c r="C180" s="1">
        <f t="shared" ref="C180:C185" ca="1" si="60">INDIRECT("'"&amp;A180&amp;"'!"&amp;B180)</f>
        <v>5.15</v>
      </c>
      <c r="D180" s="1" t="s">
        <v>696</v>
      </c>
      <c r="E180" s="1">
        <f t="shared" ref="E180:E185" ca="1" si="61">INDIRECT("'"&amp;A180&amp;"'!"&amp;D180)</f>
        <v>0</v>
      </c>
      <c r="F180" s="1" t="s">
        <v>697</v>
      </c>
      <c r="G180" s="3" t="str">
        <f t="shared" ref="G180:G185" ca="1" si="62">INDIRECT("'"&amp;A180&amp;"'!"&amp;F180)</f>
        <v/>
      </c>
    </row>
    <row r="181" spans="1:7" x14ac:dyDescent="0.2">
      <c r="A181" s="1" t="s">
        <v>652</v>
      </c>
      <c r="B181" s="1" t="s">
        <v>698</v>
      </c>
      <c r="C181" s="1">
        <f t="shared" ca="1" si="60"/>
        <v>5.16</v>
      </c>
      <c r="D181" s="1" t="s">
        <v>699</v>
      </c>
      <c r="E181" s="1">
        <f t="shared" ca="1" si="61"/>
        <v>0</v>
      </c>
      <c r="F181" s="1" t="s">
        <v>700</v>
      </c>
      <c r="G181" s="3" t="str">
        <f t="shared" ca="1" si="62"/>
        <v/>
      </c>
    </row>
    <row r="182" spans="1:7" x14ac:dyDescent="0.2">
      <c r="A182" s="1" t="s">
        <v>652</v>
      </c>
      <c r="B182" s="1" t="s">
        <v>701</v>
      </c>
      <c r="C182" s="1">
        <f t="shared" ca="1" si="60"/>
        <v>5.17</v>
      </c>
      <c r="D182" s="1" t="s">
        <v>702</v>
      </c>
      <c r="E182" s="1">
        <f t="shared" ca="1" si="61"/>
        <v>0</v>
      </c>
      <c r="F182" s="1" t="s">
        <v>703</v>
      </c>
      <c r="G182" s="3" t="str">
        <f t="shared" ca="1" si="62"/>
        <v/>
      </c>
    </row>
    <row r="183" spans="1:7" x14ac:dyDescent="0.2">
      <c r="A183" s="1" t="s">
        <v>652</v>
      </c>
      <c r="B183" s="1" t="s">
        <v>704</v>
      </c>
      <c r="C183" s="1">
        <f t="shared" ca="1" si="60"/>
        <v>5.18</v>
      </c>
      <c r="D183" s="1" t="s">
        <v>705</v>
      </c>
      <c r="E183" s="1">
        <f t="shared" ca="1" si="61"/>
        <v>0</v>
      </c>
      <c r="F183" s="1" t="s">
        <v>706</v>
      </c>
      <c r="G183" s="3" t="str">
        <f t="shared" ca="1" si="62"/>
        <v/>
      </c>
    </row>
    <row r="184" spans="1:7" x14ac:dyDescent="0.2">
      <c r="A184" s="1" t="s">
        <v>652</v>
      </c>
      <c r="B184" s="1" t="s">
        <v>707</v>
      </c>
      <c r="C184" s="1">
        <f t="shared" ca="1" si="60"/>
        <v>5.19</v>
      </c>
      <c r="D184" s="1" t="s">
        <v>708</v>
      </c>
      <c r="E184" s="1">
        <f t="shared" ca="1" si="61"/>
        <v>0</v>
      </c>
      <c r="F184" s="1" t="s">
        <v>709</v>
      </c>
      <c r="G184" s="3" t="str">
        <f t="shared" ca="1" si="62"/>
        <v/>
      </c>
    </row>
    <row r="185" spans="1:7" x14ac:dyDescent="0.2">
      <c r="A185" s="1" t="s">
        <v>652</v>
      </c>
      <c r="B185" s="1" t="s">
        <v>710</v>
      </c>
      <c r="C185" s="52">
        <f t="shared" ca="1" si="60"/>
        <v>5.2</v>
      </c>
      <c r="D185" s="1" t="s">
        <v>711</v>
      </c>
      <c r="E185" s="1">
        <f t="shared" ca="1" si="61"/>
        <v>0</v>
      </c>
      <c r="F185" s="1" t="s">
        <v>712</v>
      </c>
      <c r="G185" s="3" t="str">
        <f t="shared" ca="1" si="62"/>
        <v/>
      </c>
    </row>
    <row r="186" spans="1:7" x14ac:dyDescent="0.2">
      <c r="A186" s="1"/>
      <c r="B186" s="1"/>
      <c r="C186" s="1" t="s">
        <v>248</v>
      </c>
      <c r="D186" s="1"/>
      <c r="E186" s="1"/>
      <c r="F186" s="1"/>
      <c r="G186" s="1"/>
    </row>
    <row r="187" spans="1:7" x14ac:dyDescent="0.2">
      <c r="A187" s="1"/>
      <c r="B187" s="1"/>
      <c r="C187" s="1" t="s">
        <v>249</v>
      </c>
      <c r="D187" s="1"/>
      <c r="E187" s="1"/>
      <c r="F187" s="1"/>
      <c r="G187" s="1"/>
    </row>
    <row r="188" spans="1:7" x14ac:dyDescent="0.2">
      <c r="A188" s="1" t="s">
        <v>652</v>
      </c>
      <c r="B188" s="1" t="s">
        <v>713</v>
      </c>
      <c r="C188" s="1">
        <f t="shared" ref="C188:C190" ca="1" si="63">INDIRECT("'"&amp;A188&amp;"'!"&amp;B188)</f>
        <v>5.21</v>
      </c>
      <c r="D188" s="1" t="s">
        <v>714</v>
      </c>
      <c r="E188" s="1">
        <f t="shared" ref="E188:E190" ca="1" si="64">INDIRECT("'"&amp;A188&amp;"'!"&amp;D188)</f>
        <v>0</v>
      </c>
      <c r="F188" s="1" t="s">
        <v>715</v>
      </c>
      <c r="G188" s="3" t="str">
        <f t="shared" ref="G188:G190" ca="1" si="65">INDIRECT("'"&amp;A188&amp;"'!"&amp;F188)</f>
        <v/>
      </c>
    </row>
    <row r="189" spans="1:7" x14ac:dyDescent="0.2">
      <c r="A189" s="1" t="s">
        <v>652</v>
      </c>
      <c r="B189" s="1" t="s">
        <v>716</v>
      </c>
      <c r="C189" s="1">
        <f t="shared" ca="1" si="63"/>
        <v>5.22</v>
      </c>
      <c r="D189" s="1" t="s">
        <v>717</v>
      </c>
      <c r="E189" s="1">
        <f t="shared" ca="1" si="64"/>
        <v>0</v>
      </c>
      <c r="F189" s="1" t="s">
        <v>718</v>
      </c>
      <c r="G189" s="3" t="str">
        <f t="shared" ca="1" si="65"/>
        <v/>
      </c>
    </row>
    <row r="190" spans="1:7" x14ac:dyDescent="0.2">
      <c r="A190" s="1" t="s">
        <v>652</v>
      </c>
      <c r="B190" s="1" t="s">
        <v>719</v>
      </c>
      <c r="C190" s="1">
        <f t="shared" ca="1" si="63"/>
        <v>5.23</v>
      </c>
      <c r="D190" s="1" t="s">
        <v>720</v>
      </c>
      <c r="E190" s="1">
        <f t="shared" ca="1" si="64"/>
        <v>0</v>
      </c>
      <c r="F190" s="1" t="s">
        <v>721</v>
      </c>
      <c r="G190" s="3" t="str">
        <f t="shared" ca="1" si="65"/>
        <v/>
      </c>
    </row>
    <row r="191" spans="1:7" x14ac:dyDescent="0.2">
      <c r="A191" s="1"/>
      <c r="B191" s="1"/>
      <c r="C191" s="1" t="s">
        <v>256</v>
      </c>
      <c r="D191" s="1"/>
      <c r="E191" s="1"/>
      <c r="F191" s="1"/>
      <c r="G191" s="1"/>
    </row>
    <row r="192" spans="1:7" x14ac:dyDescent="0.2">
      <c r="A192" s="1" t="s">
        <v>652</v>
      </c>
      <c r="B192" s="1" t="s">
        <v>722</v>
      </c>
      <c r="C192" s="1">
        <f t="shared" ref="C192:C194" ca="1" si="66">INDIRECT("'"&amp;A192&amp;"'!"&amp;B192)</f>
        <v>5.24</v>
      </c>
      <c r="D192" s="1" t="s">
        <v>723</v>
      </c>
      <c r="E192" s="1">
        <f t="shared" ref="E192:E194" ca="1" si="67">INDIRECT("'"&amp;A192&amp;"'!"&amp;D192)</f>
        <v>0</v>
      </c>
      <c r="F192" s="1" t="s">
        <v>724</v>
      </c>
      <c r="G192" s="3" t="str">
        <f t="shared" ref="G192:G194" ca="1" si="68">INDIRECT("'"&amp;A192&amp;"'!"&amp;F192)</f>
        <v/>
      </c>
    </row>
    <row r="193" spans="1:7" x14ac:dyDescent="0.2">
      <c r="A193" s="1" t="s">
        <v>652</v>
      </c>
      <c r="B193" s="1" t="s">
        <v>725</v>
      </c>
      <c r="C193" s="1">
        <f t="shared" ca="1" si="66"/>
        <v>5.25</v>
      </c>
      <c r="D193" s="1" t="s">
        <v>726</v>
      </c>
      <c r="E193" s="1">
        <f t="shared" ca="1" si="67"/>
        <v>0</v>
      </c>
      <c r="F193" s="1" t="s">
        <v>727</v>
      </c>
      <c r="G193" s="3" t="str">
        <f t="shared" ca="1" si="68"/>
        <v/>
      </c>
    </row>
    <row r="194" spans="1:7" x14ac:dyDescent="0.2">
      <c r="A194" s="1" t="s">
        <v>652</v>
      </c>
      <c r="B194" s="1" t="s">
        <v>728</v>
      </c>
      <c r="C194" s="1">
        <f t="shared" ca="1" si="66"/>
        <v>5.26</v>
      </c>
      <c r="D194" s="1" t="s">
        <v>729</v>
      </c>
      <c r="E194" s="1">
        <f t="shared" ca="1" si="67"/>
        <v>0</v>
      </c>
      <c r="F194" s="1" t="s">
        <v>730</v>
      </c>
      <c r="G194" s="3" t="str">
        <f t="shared" ca="1" si="68"/>
        <v/>
      </c>
    </row>
    <row r="195" spans="1:7" x14ac:dyDescent="0.2">
      <c r="A195" s="1"/>
      <c r="B195" s="1"/>
      <c r="C195" s="1" t="s">
        <v>263</v>
      </c>
      <c r="D195" s="1"/>
      <c r="E195" s="1"/>
      <c r="F195" s="1"/>
      <c r="G195" s="1"/>
    </row>
    <row r="196" spans="1:7" x14ac:dyDescent="0.2">
      <c r="A196" s="1" t="s">
        <v>652</v>
      </c>
      <c r="B196" s="1" t="s">
        <v>731</v>
      </c>
      <c r="C196" s="1">
        <f t="shared" ref="C196:C197" ca="1" si="69">INDIRECT("'"&amp;A196&amp;"'!"&amp;B196)</f>
        <v>5.27</v>
      </c>
      <c r="D196" s="1" t="s">
        <v>732</v>
      </c>
      <c r="E196" s="1">
        <f t="shared" ref="E196:E197" ca="1" si="70">INDIRECT("'"&amp;A196&amp;"'!"&amp;D196)</f>
        <v>0</v>
      </c>
      <c r="F196" s="1" t="s">
        <v>733</v>
      </c>
      <c r="G196" s="3" t="str">
        <f t="shared" ref="G196:G197" ca="1" si="71">INDIRECT("'"&amp;A196&amp;"'!"&amp;F196)</f>
        <v/>
      </c>
    </row>
    <row r="197" spans="1:7" x14ac:dyDescent="0.2">
      <c r="A197" s="1" t="s">
        <v>652</v>
      </c>
      <c r="B197" s="1" t="s">
        <v>734</v>
      </c>
      <c r="C197" s="1">
        <f t="shared" ca="1" si="69"/>
        <v>5.28</v>
      </c>
      <c r="D197" s="1" t="s">
        <v>735</v>
      </c>
      <c r="E197" s="1">
        <f t="shared" ca="1" si="70"/>
        <v>0</v>
      </c>
      <c r="F197" s="1" t="s">
        <v>736</v>
      </c>
      <c r="G197" s="3" t="str">
        <f t="shared" ca="1" si="71"/>
        <v/>
      </c>
    </row>
    <row r="198" spans="1:7" x14ac:dyDescent="0.2">
      <c r="A198" s="1"/>
      <c r="B198" s="1"/>
      <c r="C198" s="1" t="s">
        <v>268</v>
      </c>
      <c r="D198" s="1"/>
      <c r="E198" s="1"/>
      <c r="F198" s="1"/>
      <c r="G198" s="1"/>
    </row>
    <row r="199" spans="1:7" x14ac:dyDescent="0.2">
      <c r="A199" s="1" t="s">
        <v>652</v>
      </c>
      <c r="B199" s="1" t="s">
        <v>737</v>
      </c>
      <c r="C199" s="1">
        <f t="shared" ref="C199:C200" ca="1" si="72">INDIRECT("'"&amp;A199&amp;"'!"&amp;B199)</f>
        <v>5.29</v>
      </c>
      <c r="D199" s="1" t="s">
        <v>738</v>
      </c>
      <c r="E199" s="1">
        <f t="shared" ref="E199:E200" ca="1" si="73">INDIRECT("'"&amp;A199&amp;"'!"&amp;D199)</f>
        <v>0</v>
      </c>
      <c r="F199" s="1" t="s">
        <v>739</v>
      </c>
      <c r="G199" s="3" t="str">
        <f t="shared" ref="G199:G200" ca="1" si="74">INDIRECT("'"&amp;A199&amp;"'!"&amp;F199)</f>
        <v/>
      </c>
    </row>
    <row r="200" spans="1:7" x14ac:dyDescent="0.2">
      <c r="A200" s="1" t="s">
        <v>652</v>
      </c>
      <c r="B200" s="1" t="s">
        <v>740</v>
      </c>
      <c r="C200" s="52">
        <f t="shared" ca="1" si="72"/>
        <v>5.3</v>
      </c>
      <c r="D200" s="1" t="s">
        <v>741</v>
      </c>
      <c r="E200" s="1">
        <f t="shared" ca="1" si="73"/>
        <v>0</v>
      </c>
      <c r="F200" s="1" t="s">
        <v>742</v>
      </c>
      <c r="G200" s="3" t="str">
        <f t="shared" ca="1" si="74"/>
        <v/>
      </c>
    </row>
    <row r="201" spans="1:7" x14ac:dyDescent="0.2">
      <c r="A201" s="1"/>
      <c r="B201" s="1"/>
      <c r="C201" s="1" t="s">
        <v>273</v>
      </c>
      <c r="D201" s="1"/>
      <c r="E201" s="1"/>
      <c r="F201" s="1"/>
      <c r="G201" s="1"/>
    </row>
    <row r="202" spans="1:7" x14ac:dyDescent="0.2">
      <c r="A202" s="1" t="s">
        <v>652</v>
      </c>
      <c r="B202" s="1" t="s">
        <v>743</v>
      </c>
      <c r="C202" s="1">
        <f t="shared" ref="C202:C203" ca="1" si="75">INDIRECT("'"&amp;A202&amp;"'!"&amp;B202)</f>
        <v>5.31</v>
      </c>
      <c r="D202" s="1" t="s">
        <v>744</v>
      </c>
      <c r="E202" s="1">
        <f t="shared" ref="E202:E203" ca="1" si="76">INDIRECT("'"&amp;A202&amp;"'!"&amp;D202)</f>
        <v>0</v>
      </c>
      <c r="F202" s="1" t="s">
        <v>745</v>
      </c>
      <c r="G202" s="3" t="str">
        <f t="shared" ref="G202:G203" ca="1" si="77">INDIRECT("'"&amp;A202&amp;"'!"&amp;F202)</f>
        <v/>
      </c>
    </row>
    <row r="203" spans="1:7" x14ac:dyDescent="0.2">
      <c r="A203" s="1" t="s">
        <v>652</v>
      </c>
      <c r="B203" s="1" t="s">
        <v>746</v>
      </c>
      <c r="C203" s="1">
        <f t="shared" ca="1" si="75"/>
        <v>5.32</v>
      </c>
      <c r="D203" s="1" t="s">
        <v>747</v>
      </c>
      <c r="E203" s="1">
        <f t="shared" ca="1" si="76"/>
        <v>0</v>
      </c>
      <c r="F203" s="1" t="s">
        <v>748</v>
      </c>
      <c r="G203" s="3" t="str">
        <f t="shared" ca="1" si="77"/>
        <v/>
      </c>
    </row>
    <row r="204" spans="1:7" x14ac:dyDescent="0.2">
      <c r="A204" s="1"/>
      <c r="B204" s="1"/>
      <c r="C204" s="1" t="s">
        <v>278</v>
      </c>
      <c r="D204" s="1"/>
      <c r="E204" s="1"/>
      <c r="F204" s="1"/>
      <c r="G204" s="1"/>
    </row>
    <row r="205" spans="1:7" x14ac:dyDescent="0.2">
      <c r="A205" s="1" t="s">
        <v>652</v>
      </c>
      <c r="B205" s="1" t="s">
        <v>749</v>
      </c>
      <c r="C205" s="1">
        <f t="shared" ref="C205:C206" ca="1" si="78">INDIRECT("'"&amp;A205&amp;"'!"&amp;B205)</f>
        <v>5.33</v>
      </c>
      <c r="D205" s="1" t="s">
        <v>750</v>
      </c>
      <c r="E205" s="1">
        <f t="shared" ref="E205:E206" ca="1" si="79">INDIRECT("'"&amp;A205&amp;"'!"&amp;D205)</f>
        <v>0</v>
      </c>
      <c r="F205" s="1" t="s">
        <v>751</v>
      </c>
      <c r="G205" s="3" t="str">
        <f t="shared" ref="G205:G206" ca="1" si="80">INDIRECT("'"&amp;A205&amp;"'!"&amp;F205)</f>
        <v/>
      </c>
    </row>
    <row r="206" spans="1:7" x14ac:dyDescent="0.2">
      <c r="A206" s="1" t="s">
        <v>652</v>
      </c>
      <c r="B206" s="1" t="s">
        <v>752</v>
      </c>
      <c r="C206" s="1">
        <f t="shared" ca="1" si="78"/>
        <v>5.34</v>
      </c>
      <c r="D206" s="1" t="s">
        <v>753</v>
      </c>
      <c r="E206" s="1">
        <f t="shared" ca="1" si="79"/>
        <v>0</v>
      </c>
      <c r="F206" s="1" t="s">
        <v>754</v>
      </c>
      <c r="G206" s="3" t="str">
        <f t="shared" ca="1" si="80"/>
        <v/>
      </c>
    </row>
    <row r="207" spans="1:7" x14ac:dyDescent="0.2">
      <c r="A207" s="1"/>
      <c r="B207" s="1"/>
      <c r="C207" s="1" t="s">
        <v>283</v>
      </c>
      <c r="D207" s="1"/>
      <c r="E207" s="1"/>
      <c r="F207" s="1"/>
      <c r="G207" s="1"/>
    </row>
    <row r="208" spans="1:7" x14ac:dyDescent="0.2">
      <c r="A208" s="1" t="s">
        <v>652</v>
      </c>
      <c r="B208" s="1" t="s">
        <v>755</v>
      </c>
      <c r="C208" s="1">
        <f ca="1">INDIRECT("'"&amp;A208&amp;"'!"&amp;B208)</f>
        <v>5.35</v>
      </c>
      <c r="D208" s="1" t="s">
        <v>756</v>
      </c>
      <c r="E208" s="1">
        <f ca="1">INDIRECT("'"&amp;A208&amp;"'!"&amp;D208)</f>
        <v>0</v>
      </c>
      <c r="F208" s="1" t="s">
        <v>757</v>
      </c>
      <c r="G208" s="3" t="str">
        <f ca="1">INDIRECT("'"&amp;A208&amp;"'!"&amp;F208)</f>
        <v/>
      </c>
    </row>
    <row r="209" spans="1:7" x14ac:dyDescent="0.2">
      <c r="A209" s="1"/>
      <c r="B209" s="1"/>
      <c r="C209" s="1" t="s">
        <v>286</v>
      </c>
      <c r="D209" s="1"/>
      <c r="E209" s="1"/>
      <c r="F209" s="1"/>
      <c r="G209" s="1"/>
    </row>
    <row r="210" spans="1:7" x14ac:dyDescent="0.2">
      <c r="A210" s="1" t="s">
        <v>652</v>
      </c>
      <c r="B210" s="1" t="s">
        <v>758</v>
      </c>
      <c r="C210" s="1">
        <f ca="1">INDIRECT("'"&amp;A210&amp;"'!"&amp;B210)</f>
        <v>5.36</v>
      </c>
      <c r="D210" s="1" t="s">
        <v>759</v>
      </c>
      <c r="E210" s="1">
        <f ca="1">INDIRECT("'"&amp;A210&amp;"'!"&amp;D210)</f>
        <v>0</v>
      </c>
      <c r="F210" s="1" t="s">
        <v>760</v>
      </c>
      <c r="G210" s="3" t="str">
        <f ca="1">INDIRECT("'"&amp;A210&amp;"'!"&amp;F210)</f>
        <v/>
      </c>
    </row>
    <row r="211" spans="1:7" x14ac:dyDescent="0.2">
      <c r="A211" s="1"/>
      <c r="B211" s="1"/>
      <c r="C211" s="1" t="s">
        <v>761</v>
      </c>
      <c r="D211" s="1"/>
      <c r="E211" s="1"/>
      <c r="F211" s="1"/>
      <c r="G211" s="1"/>
    </row>
    <row r="212" spans="1:7" x14ac:dyDescent="0.2">
      <c r="A212" s="1"/>
      <c r="B212" s="1"/>
      <c r="C212" s="1" t="s">
        <v>290</v>
      </c>
      <c r="D212" s="1"/>
      <c r="E212" s="1"/>
      <c r="F212" s="1"/>
      <c r="G212" s="1"/>
    </row>
    <row r="213" spans="1:7" x14ac:dyDescent="0.2">
      <c r="A213" s="1"/>
      <c r="B213" s="1"/>
      <c r="C213" s="1" t="s">
        <v>134</v>
      </c>
      <c r="D213" s="1"/>
      <c r="E213" s="1"/>
      <c r="F213" s="1"/>
      <c r="G213" s="1"/>
    </row>
    <row r="214" spans="1:7" x14ac:dyDescent="0.2">
      <c r="A214" s="1" t="s">
        <v>762</v>
      </c>
      <c r="B214" s="1" t="s">
        <v>763</v>
      </c>
      <c r="C214" s="1">
        <f ca="1">INDIRECT("'"&amp;A214&amp;"'!"&amp;B214)</f>
        <v>6.01</v>
      </c>
      <c r="D214" s="1" t="s">
        <v>764</v>
      </c>
      <c r="E214" s="1">
        <f ca="1">INDIRECT("'"&amp;A214&amp;"'!"&amp;D214)</f>
        <v>0</v>
      </c>
      <c r="F214" s="1" t="s">
        <v>765</v>
      </c>
      <c r="G214" s="3" t="str">
        <f ca="1">INDIRECT("'"&amp;A214&amp;"'!"&amp;F214)</f>
        <v/>
      </c>
    </row>
    <row r="215" spans="1:7" x14ac:dyDescent="0.2">
      <c r="A215" s="1"/>
      <c r="B215" s="1"/>
      <c r="C215" s="1" t="s">
        <v>100</v>
      </c>
      <c r="D215" s="1"/>
      <c r="E215" s="1"/>
      <c r="F215" s="1"/>
      <c r="G215" s="1"/>
    </row>
    <row r="216" spans="1:7" x14ac:dyDescent="0.2">
      <c r="A216" s="1" t="s">
        <v>762</v>
      </c>
      <c r="B216" s="1" t="s">
        <v>766</v>
      </c>
      <c r="C216" s="1">
        <f ca="1">INDIRECT("'"&amp;A216&amp;"'!"&amp;B216)</f>
        <v>6.02</v>
      </c>
      <c r="D216" s="1" t="s">
        <v>767</v>
      </c>
      <c r="E216" s="1">
        <f ca="1">INDIRECT("'"&amp;A216&amp;"'!"&amp;D216)</f>
        <v>0</v>
      </c>
      <c r="F216" s="1" t="s">
        <v>768</v>
      </c>
      <c r="G216" s="3" t="str">
        <f ca="1">INDIRECT("'"&amp;A216&amp;"'!"&amp;F216)</f>
        <v/>
      </c>
    </row>
    <row r="217" spans="1:7" x14ac:dyDescent="0.2">
      <c r="A217" s="1"/>
      <c r="B217" s="1"/>
      <c r="C217" s="1" t="s">
        <v>136</v>
      </c>
      <c r="D217" s="1"/>
      <c r="E217" s="1"/>
      <c r="F217" s="1"/>
      <c r="G217" s="1"/>
    </row>
    <row r="218" spans="1:7" x14ac:dyDescent="0.2">
      <c r="A218" s="1" t="s">
        <v>762</v>
      </c>
      <c r="B218" s="1" t="s">
        <v>769</v>
      </c>
      <c r="C218" s="1">
        <f ca="1">INDIRECT("'"&amp;A218&amp;"'!"&amp;B218)</f>
        <v>6.03</v>
      </c>
      <c r="D218" s="1" t="s">
        <v>770</v>
      </c>
      <c r="E218" s="1">
        <f ca="1">INDIRECT("'"&amp;A218&amp;"'!"&amp;D218)</f>
        <v>0</v>
      </c>
      <c r="F218" s="1" t="s">
        <v>771</v>
      </c>
      <c r="G218" s="3" t="str">
        <f ca="1">INDIRECT("'"&amp;A218&amp;"'!"&amp;F218)</f>
        <v/>
      </c>
    </row>
    <row r="219" spans="1:7" x14ac:dyDescent="0.2">
      <c r="A219" s="1"/>
      <c r="B219" s="1"/>
      <c r="C219" s="1" t="s">
        <v>297</v>
      </c>
      <c r="D219" s="1"/>
      <c r="E219" s="1"/>
      <c r="F219" s="1"/>
      <c r="G219" s="1"/>
    </row>
    <row r="220" spans="1:7" x14ac:dyDescent="0.2">
      <c r="A220" s="1" t="s">
        <v>762</v>
      </c>
      <c r="B220" s="1" t="s">
        <v>772</v>
      </c>
      <c r="C220" s="1">
        <f ca="1">INDIRECT("'"&amp;A220&amp;"'!"&amp;B220)</f>
        <v>6.04</v>
      </c>
      <c r="D220" s="1" t="s">
        <v>773</v>
      </c>
      <c r="E220" s="1">
        <f ca="1">INDIRECT("'"&amp;A220&amp;"'!"&amp;D220)</f>
        <v>0</v>
      </c>
      <c r="F220" s="1" t="s">
        <v>774</v>
      </c>
      <c r="G220" s="3" t="str">
        <f ca="1">INDIRECT("'"&amp;A220&amp;"'!"&amp;F220)</f>
        <v/>
      </c>
    </row>
    <row r="221" spans="1:7" x14ac:dyDescent="0.2">
      <c r="A221" s="1"/>
      <c r="B221" s="1"/>
      <c r="C221" s="1" t="s">
        <v>300</v>
      </c>
      <c r="D221" s="1"/>
      <c r="E221" s="1"/>
      <c r="F221" s="1"/>
      <c r="G221" s="1"/>
    </row>
    <row r="222" spans="1:7" x14ac:dyDescent="0.2">
      <c r="A222" s="1"/>
      <c r="B222" s="1"/>
      <c r="C222" s="1" t="s">
        <v>300</v>
      </c>
      <c r="D222" s="1"/>
      <c r="E222" s="1"/>
      <c r="F222" s="1"/>
      <c r="G222" s="1"/>
    </row>
    <row r="223" spans="1:7" x14ac:dyDescent="0.2">
      <c r="A223" s="1" t="s">
        <v>762</v>
      </c>
      <c r="B223" s="1" t="s">
        <v>775</v>
      </c>
      <c r="C223" s="1">
        <f t="shared" ref="C223:C224" ca="1" si="81">INDIRECT("'"&amp;A223&amp;"'!"&amp;B223)</f>
        <v>6.05</v>
      </c>
      <c r="D223" s="1" t="s">
        <v>776</v>
      </c>
      <c r="E223" s="1">
        <f t="shared" ref="E223:E224" ca="1" si="82">INDIRECT("'"&amp;A223&amp;"'!"&amp;D223)</f>
        <v>0</v>
      </c>
      <c r="F223" s="1" t="s">
        <v>777</v>
      </c>
      <c r="G223" s="3" t="str">
        <f t="shared" ref="G223:G224" ca="1" si="83">INDIRECT("'"&amp;A223&amp;"'!"&amp;F223)</f>
        <v/>
      </c>
    </row>
    <row r="224" spans="1:7" x14ac:dyDescent="0.2">
      <c r="A224" s="1" t="s">
        <v>762</v>
      </c>
      <c r="B224" s="1" t="s">
        <v>778</v>
      </c>
      <c r="C224" s="1">
        <f t="shared" ca="1" si="81"/>
        <v>6.06</v>
      </c>
      <c r="D224" s="1" t="s">
        <v>779</v>
      </c>
      <c r="E224" s="1">
        <f t="shared" ca="1" si="82"/>
        <v>0</v>
      </c>
      <c r="F224" s="1" t="s">
        <v>780</v>
      </c>
      <c r="G224" s="3" t="str">
        <f t="shared" ca="1" si="83"/>
        <v/>
      </c>
    </row>
    <row r="225" spans="1:7" x14ac:dyDescent="0.2">
      <c r="A225" s="1"/>
      <c r="B225" s="1"/>
      <c r="C225" s="1" t="s">
        <v>305</v>
      </c>
      <c r="D225" s="1"/>
      <c r="E225" s="1"/>
      <c r="F225" s="1"/>
      <c r="G225" s="1"/>
    </row>
    <row r="226" spans="1:7" x14ac:dyDescent="0.2">
      <c r="A226" s="1"/>
      <c r="B226" s="1"/>
      <c r="C226" s="1" t="s">
        <v>306</v>
      </c>
      <c r="D226" s="1"/>
      <c r="E226" s="1"/>
      <c r="F226" s="1"/>
      <c r="G226" s="1"/>
    </row>
    <row r="227" spans="1:7" x14ac:dyDescent="0.2">
      <c r="A227" s="1" t="s">
        <v>762</v>
      </c>
      <c r="B227" s="1" t="s">
        <v>781</v>
      </c>
      <c r="C227" s="1">
        <f t="shared" ref="C227:C228" ca="1" si="84">INDIRECT("'"&amp;A227&amp;"'!"&amp;B227)</f>
        <v>6.07</v>
      </c>
      <c r="D227" s="1" t="s">
        <v>782</v>
      </c>
      <c r="E227" s="1">
        <f t="shared" ref="E227:E228" ca="1" si="85">INDIRECT("'"&amp;A227&amp;"'!"&amp;D227)</f>
        <v>0</v>
      </c>
      <c r="F227" s="1" t="s">
        <v>783</v>
      </c>
      <c r="G227" s="3" t="str">
        <f t="shared" ref="G227:G228" ca="1" si="86">INDIRECT("'"&amp;A227&amp;"'!"&amp;F227)</f>
        <v/>
      </c>
    </row>
    <row r="228" spans="1:7" x14ac:dyDescent="0.2">
      <c r="A228" s="1" t="s">
        <v>762</v>
      </c>
      <c r="B228" s="1" t="s">
        <v>784</v>
      </c>
      <c r="C228" s="1">
        <f t="shared" ca="1" si="84"/>
        <v>6.08</v>
      </c>
      <c r="D228" s="1" t="s">
        <v>785</v>
      </c>
      <c r="E228" s="1">
        <f t="shared" ca="1" si="85"/>
        <v>0</v>
      </c>
      <c r="F228" s="1" t="s">
        <v>786</v>
      </c>
      <c r="G228" s="3" t="str">
        <f t="shared" ca="1" si="86"/>
        <v/>
      </c>
    </row>
    <row r="229" spans="1:7" x14ac:dyDescent="0.2">
      <c r="A229" s="1"/>
      <c r="B229" s="1"/>
      <c r="C229" s="1" t="s">
        <v>310</v>
      </c>
      <c r="D229" s="1"/>
      <c r="E229" s="1"/>
      <c r="F229" s="1"/>
      <c r="G229" s="1"/>
    </row>
    <row r="230" spans="1:7" x14ac:dyDescent="0.2">
      <c r="A230" s="1"/>
      <c r="B230" s="1"/>
      <c r="C230" s="1" t="s">
        <v>311</v>
      </c>
      <c r="D230" s="1"/>
      <c r="E230" s="1"/>
      <c r="F230" s="1"/>
      <c r="G230" s="1"/>
    </row>
    <row r="231" spans="1:7" x14ac:dyDescent="0.2">
      <c r="A231" s="1" t="s">
        <v>762</v>
      </c>
      <c r="B231" s="1" t="s">
        <v>787</v>
      </c>
      <c r="C231" s="1">
        <f t="shared" ref="C231:C232" ca="1" si="87">INDIRECT("'"&amp;A231&amp;"'!"&amp;B231)</f>
        <v>6.09</v>
      </c>
      <c r="D231" s="1" t="s">
        <v>788</v>
      </c>
      <c r="E231" s="1">
        <f t="shared" ref="E231:E232" ca="1" si="88">INDIRECT("'"&amp;A231&amp;"'!"&amp;D231)</f>
        <v>0</v>
      </c>
      <c r="F231" s="1" t="s">
        <v>789</v>
      </c>
      <c r="G231" s="3" t="str">
        <f t="shared" ref="G231:G232" ca="1" si="89">INDIRECT("'"&amp;A231&amp;"'!"&amp;F231)</f>
        <v/>
      </c>
    </row>
    <row r="232" spans="1:7" x14ac:dyDescent="0.2">
      <c r="A232" s="1" t="s">
        <v>762</v>
      </c>
      <c r="B232" s="1" t="s">
        <v>790</v>
      </c>
      <c r="C232" s="52">
        <f t="shared" ca="1" si="87"/>
        <v>6.1</v>
      </c>
      <c r="D232" s="1" t="s">
        <v>791</v>
      </c>
      <c r="E232" s="1">
        <f t="shared" ca="1" si="88"/>
        <v>0</v>
      </c>
      <c r="F232" s="1" t="s">
        <v>792</v>
      </c>
      <c r="G232" s="3" t="str">
        <f t="shared" ca="1" si="89"/>
        <v/>
      </c>
    </row>
    <row r="233" spans="1:7" x14ac:dyDescent="0.2">
      <c r="A233" s="1"/>
      <c r="B233" s="1"/>
      <c r="C233" s="1" t="s">
        <v>316</v>
      </c>
      <c r="D233" s="1"/>
      <c r="E233" s="1"/>
      <c r="F233" s="1"/>
      <c r="G233" s="1"/>
    </row>
    <row r="234" spans="1:7" x14ac:dyDescent="0.2">
      <c r="A234" s="1"/>
      <c r="B234" s="1"/>
      <c r="C234" s="1" t="s">
        <v>316</v>
      </c>
      <c r="D234" s="1"/>
      <c r="E234" s="1"/>
      <c r="F234" s="1"/>
      <c r="G234" s="1"/>
    </row>
    <row r="235" spans="1:7" x14ac:dyDescent="0.2">
      <c r="A235" s="1" t="s">
        <v>762</v>
      </c>
      <c r="B235" s="1" t="s">
        <v>793</v>
      </c>
      <c r="C235" s="1">
        <f ca="1">INDIRECT("'"&amp;A235&amp;"'!"&amp;B235)</f>
        <v>6.11</v>
      </c>
      <c r="D235" s="1" t="s">
        <v>794</v>
      </c>
      <c r="E235" s="1">
        <f ca="1">INDIRECT("'"&amp;A235&amp;"'!"&amp;D235)</f>
        <v>0</v>
      </c>
      <c r="F235" s="1" t="s">
        <v>795</v>
      </c>
      <c r="G235" s="3" t="str">
        <f ca="1">INDIRECT("'"&amp;A235&amp;"'!"&amp;F235)</f>
        <v/>
      </c>
    </row>
    <row r="236" spans="1:7" x14ac:dyDescent="0.2">
      <c r="A236" s="1"/>
      <c r="B236" s="1"/>
      <c r="C236" s="1" t="s">
        <v>796</v>
      </c>
      <c r="D236" s="1"/>
      <c r="E236" s="1"/>
      <c r="F236" s="1"/>
      <c r="G236" s="1"/>
    </row>
    <row r="237" spans="1:7" x14ac:dyDescent="0.2">
      <c r="A237" s="1"/>
      <c r="B237" s="1"/>
      <c r="C237" s="1" t="s">
        <v>320</v>
      </c>
      <c r="D237" s="1"/>
      <c r="E237" s="1"/>
      <c r="F237" s="1"/>
      <c r="G237" s="1"/>
    </row>
    <row r="238" spans="1:7" x14ac:dyDescent="0.2">
      <c r="A238" s="1"/>
      <c r="B238" s="1"/>
      <c r="C238" s="1" t="s">
        <v>134</v>
      </c>
      <c r="D238" s="1"/>
      <c r="E238" s="1"/>
      <c r="F238" s="1"/>
      <c r="G238" s="1"/>
    </row>
    <row r="239" spans="1:7" x14ac:dyDescent="0.2">
      <c r="A239" s="1" t="s">
        <v>797</v>
      </c>
      <c r="B239" s="1" t="s">
        <v>798</v>
      </c>
      <c r="C239" s="1">
        <f ca="1">INDIRECT("'"&amp;A239&amp;"'!"&amp;B239)</f>
        <v>7.01</v>
      </c>
      <c r="D239" s="1" t="s">
        <v>799</v>
      </c>
      <c r="E239" s="1">
        <f ca="1">INDIRECT("'"&amp;A239&amp;"'!"&amp;D239)</f>
        <v>0</v>
      </c>
      <c r="F239" s="1" t="s">
        <v>800</v>
      </c>
      <c r="G239" s="3" t="str">
        <f ca="1">INDIRECT("'"&amp;A239&amp;"'!"&amp;F239)</f>
        <v/>
      </c>
    </row>
    <row r="240" spans="1:7" x14ac:dyDescent="0.2">
      <c r="A240" s="1"/>
      <c r="B240" s="1"/>
      <c r="C240" s="1" t="s">
        <v>100</v>
      </c>
      <c r="D240" s="1"/>
      <c r="E240" s="1"/>
      <c r="F240" s="1"/>
      <c r="G240" s="1"/>
    </row>
    <row r="241" spans="1:7" x14ac:dyDescent="0.2">
      <c r="A241" s="1" t="s">
        <v>797</v>
      </c>
      <c r="B241" s="1" t="s">
        <v>801</v>
      </c>
      <c r="C241" s="1">
        <f ca="1">INDIRECT("'"&amp;A241&amp;"'!"&amp;B241)</f>
        <v>7.02</v>
      </c>
      <c r="D241" s="1" t="s">
        <v>802</v>
      </c>
      <c r="E241" s="1">
        <f ca="1">INDIRECT("'"&amp;A241&amp;"'!"&amp;D241)</f>
        <v>0</v>
      </c>
      <c r="F241" s="1" t="s">
        <v>803</v>
      </c>
      <c r="G241" s="3" t="str">
        <f ca="1">INDIRECT("'"&amp;A241&amp;"'!"&amp;F241)</f>
        <v/>
      </c>
    </row>
    <row r="242" spans="1:7" x14ac:dyDescent="0.2">
      <c r="A242" s="1"/>
      <c r="B242" s="1"/>
      <c r="C242" s="1" t="s">
        <v>136</v>
      </c>
      <c r="D242" s="1"/>
      <c r="E242" s="1"/>
      <c r="F242" s="1"/>
      <c r="G242" s="1"/>
    </row>
    <row r="243" spans="1:7" x14ac:dyDescent="0.2">
      <c r="A243" s="1" t="s">
        <v>797</v>
      </c>
      <c r="B243" s="1" t="s">
        <v>804</v>
      </c>
      <c r="C243" s="1">
        <f ca="1">INDIRECT("'"&amp;A243&amp;"'!"&amp;B243)</f>
        <v>7.03</v>
      </c>
      <c r="D243" s="1" t="s">
        <v>805</v>
      </c>
      <c r="E243" s="1">
        <f ca="1">INDIRECT("'"&amp;A243&amp;"'!"&amp;D243)</f>
        <v>0</v>
      </c>
      <c r="F243" s="1" t="s">
        <v>806</v>
      </c>
      <c r="G243" s="3" t="str">
        <f ca="1">INDIRECT("'"&amp;A243&amp;"'!"&amp;F243)</f>
        <v/>
      </c>
    </row>
    <row r="244" spans="1:7" x14ac:dyDescent="0.2">
      <c r="A244" s="1"/>
      <c r="B244" s="1"/>
      <c r="C244" s="1" t="s">
        <v>327</v>
      </c>
      <c r="D244" s="1"/>
      <c r="E244" s="1"/>
      <c r="F244" s="1"/>
      <c r="G244" s="1"/>
    </row>
    <row r="245" spans="1:7" x14ac:dyDescent="0.2">
      <c r="A245" s="1"/>
      <c r="B245" s="1"/>
      <c r="C245" s="1" t="s">
        <v>328</v>
      </c>
      <c r="D245" s="1"/>
      <c r="E245" s="1"/>
      <c r="F245" s="1"/>
      <c r="G245" s="1"/>
    </row>
    <row r="246" spans="1:7" x14ac:dyDescent="0.2">
      <c r="A246" s="1" t="s">
        <v>797</v>
      </c>
      <c r="B246" s="1" t="s">
        <v>807</v>
      </c>
      <c r="C246" s="1">
        <f ca="1">INDIRECT("'"&amp;A246&amp;"'!"&amp;B246)</f>
        <v>7.04</v>
      </c>
      <c r="D246" s="1" t="s">
        <v>808</v>
      </c>
      <c r="E246" s="1">
        <f ca="1">INDIRECT("'"&amp;A246&amp;"'!"&amp;D246)</f>
        <v>0</v>
      </c>
      <c r="F246" s="1" t="s">
        <v>809</v>
      </c>
      <c r="G246" s="3" t="str">
        <f ca="1">INDIRECT("'"&amp;A246&amp;"'!"&amp;F246)</f>
        <v/>
      </c>
    </row>
    <row r="247" spans="1:7" x14ac:dyDescent="0.2">
      <c r="A247" s="1"/>
      <c r="B247" s="1"/>
      <c r="C247" s="1" t="s">
        <v>331</v>
      </c>
      <c r="D247" s="1"/>
      <c r="E247" s="1"/>
      <c r="F247" s="1"/>
      <c r="G247" s="1"/>
    </row>
    <row r="248" spans="1:7" x14ac:dyDescent="0.2">
      <c r="A248" s="1" t="s">
        <v>797</v>
      </c>
      <c r="B248" s="1" t="s">
        <v>810</v>
      </c>
      <c r="C248" s="1">
        <f ca="1">INDIRECT("'"&amp;A248&amp;"'!"&amp;B248)</f>
        <v>7.05</v>
      </c>
      <c r="D248" s="1" t="s">
        <v>811</v>
      </c>
      <c r="E248" s="1">
        <f ca="1">INDIRECT("'"&amp;A248&amp;"'!"&amp;D248)</f>
        <v>0</v>
      </c>
      <c r="F248" s="1" t="s">
        <v>812</v>
      </c>
      <c r="G248" s="3" t="str">
        <f ca="1">INDIRECT("'"&amp;A248&amp;"'!"&amp;F248)</f>
        <v/>
      </c>
    </row>
    <row r="249" spans="1:7" x14ac:dyDescent="0.2">
      <c r="A249" s="1"/>
      <c r="B249" s="1"/>
      <c r="C249" s="1" t="s">
        <v>334</v>
      </c>
      <c r="D249" s="1"/>
      <c r="E249" s="1"/>
      <c r="F249" s="1"/>
      <c r="G249" s="1"/>
    </row>
    <row r="250" spans="1:7" x14ac:dyDescent="0.2">
      <c r="A250" s="1" t="s">
        <v>797</v>
      </c>
      <c r="B250" s="1" t="s">
        <v>813</v>
      </c>
      <c r="C250" s="1">
        <f ca="1">INDIRECT("'"&amp;A250&amp;"'!"&amp;B250)</f>
        <v>7.06</v>
      </c>
      <c r="D250" s="1" t="s">
        <v>814</v>
      </c>
      <c r="E250" s="1">
        <f ca="1">INDIRECT("'"&amp;A250&amp;"'!"&amp;D250)</f>
        <v>0</v>
      </c>
      <c r="F250" s="1" t="s">
        <v>815</v>
      </c>
      <c r="G250" s="3" t="str">
        <f ca="1">INDIRECT("'"&amp;A250&amp;"'!"&amp;F250)</f>
        <v/>
      </c>
    </row>
    <row r="251" spans="1:7" x14ac:dyDescent="0.2">
      <c r="A251" s="1"/>
      <c r="B251" s="1"/>
      <c r="C251" s="1" t="s">
        <v>337</v>
      </c>
      <c r="D251" s="1"/>
      <c r="E251" s="1"/>
      <c r="F251" s="1"/>
      <c r="G251" s="1"/>
    </row>
    <row r="252" spans="1:7" x14ac:dyDescent="0.2">
      <c r="A252" s="1" t="s">
        <v>797</v>
      </c>
      <c r="B252" s="1" t="s">
        <v>816</v>
      </c>
      <c r="C252" s="1">
        <f t="shared" ref="C252:C253" ca="1" si="90">INDIRECT("'"&amp;A252&amp;"'!"&amp;B252)</f>
        <v>7.07</v>
      </c>
      <c r="D252" s="1" t="s">
        <v>817</v>
      </c>
      <c r="E252" s="1">
        <f t="shared" ref="E252:E253" ca="1" si="91">INDIRECT("'"&amp;A252&amp;"'!"&amp;D252)</f>
        <v>0</v>
      </c>
      <c r="F252" s="1" t="s">
        <v>818</v>
      </c>
      <c r="G252" s="3" t="str">
        <f t="shared" ref="G252:G253" ca="1" si="92">INDIRECT("'"&amp;A252&amp;"'!"&amp;F252)</f>
        <v/>
      </c>
    </row>
    <row r="253" spans="1:7" x14ac:dyDescent="0.2">
      <c r="A253" s="1" t="s">
        <v>797</v>
      </c>
      <c r="B253" s="1" t="s">
        <v>819</v>
      </c>
      <c r="C253" s="1">
        <f t="shared" ca="1" si="90"/>
        <v>7.08</v>
      </c>
      <c r="D253" s="1" t="s">
        <v>820</v>
      </c>
      <c r="E253" s="1">
        <f t="shared" ca="1" si="91"/>
        <v>0</v>
      </c>
      <c r="F253" s="1" t="s">
        <v>821</v>
      </c>
      <c r="G253" s="3" t="str">
        <f t="shared" ca="1" si="92"/>
        <v/>
      </c>
    </row>
    <row r="254" spans="1:7" x14ac:dyDescent="0.2">
      <c r="A254" s="1"/>
      <c r="B254" s="1"/>
      <c r="C254" s="1" t="s">
        <v>341</v>
      </c>
      <c r="D254" s="1"/>
      <c r="E254" s="1"/>
      <c r="F254" s="1"/>
      <c r="G254" s="1"/>
    </row>
    <row r="255" spans="1:7" x14ac:dyDescent="0.2">
      <c r="A255" s="1"/>
      <c r="B255" s="1"/>
      <c r="C255" s="1" t="s">
        <v>342</v>
      </c>
      <c r="D255" s="1"/>
      <c r="E255" s="1"/>
      <c r="F255" s="1"/>
      <c r="G255" s="1"/>
    </row>
    <row r="256" spans="1:7" x14ac:dyDescent="0.2">
      <c r="A256" s="1" t="s">
        <v>797</v>
      </c>
      <c r="B256" s="1" t="s">
        <v>822</v>
      </c>
      <c r="C256" s="1">
        <f ca="1">INDIRECT("'"&amp;A256&amp;"'!"&amp;B256)</f>
        <v>7.09</v>
      </c>
      <c r="D256" s="1" t="s">
        <v>823</v>
      </c>
      <c r="E256" s="1">
        <f ca="1">INDIRECT("'"&amp;A256&amp;"'!"&amp;D256)</f>
        <v>0</v>
      </c>
      <c r="F256" s="1" t="s">
        <v>824</v>
      </c>
      <c r="G256" s="3" t="str">
        <f ca="1">INDIRECT("'"&amp;A256&amp;"'!"&amp;F256)</f>
        <v/>
      </c>
    </row>
    <row r="257" spans="1:7" x14ac:dyDescent="0.2">
      <c r="A257" s="1"/>
      <c r="B257" s="1"/>
      <c r="C257" s="1" t="s">
        <v>345</v>
      </c>
      <c r="D257" s="1"/>
      <c r="E257" s="1"/>
      <c r="F257" s="1"/>
      <c r="G257" s="1"/>
    </row>
    <row r="258" spans="1:7" x14ac:dyDescent="0.2">
      <c r="A258" s="1" t="s">
        <v>797</v>
      </c>
      <c r="B258" s="1" t="s">
        <v>825</v>
      </c>
      <c r="C258" s="52">
        <f ca="1">INDIRECT("'"&amp;A258&amp;"'!"&amp;B258)</f>
        <v>7.1</v>
      </c>
      <c r="D258" s="1" t="s">
        <v>826</v>
      </c>
      <c r="E258" s="1">
        <f ca="1">INDIRECT("'"&amp;A258&amp;"'!"&amp;D258)</f>
        <v>0</v>
      </c>
      <c r="F258" s="1" t="s">
        <v>827</v>
      </c>
      <c r="G258" s="3" t="str">
        <f ca="1">INDIRECT("'"&amp;A258&amp;"'!"&amp;F258)</f>
        <v/>
      </c>
    </row>
    <row r="259" spans="1:7" x14ac:dyDescent="0.2">
      <c r="A259" s="1"/>
      <c r="B259" s="1"/>
      <c r="C259" s="1" t="s">
        <v>348</v>
      </c>
      <c r="D259" s="1"/>
      <c r="E259" s="1"/>
      <c r="F259" s="1"/>
      <c r="G259" s="1"/>
    </row>
    <row r="260" spans="1:7" x14ac:dyDescent="0.2">
      <c r="A260" s="1"/>
      <c r="B260" s="1"/>
      <c r="C260" s="1" t="s">
        <v>349</v>
      </c>
      <c r="D260" s="1"/>
      <c r="E260" s="1"/>
      <c r="F260" s="1"/>
      <c r="G260" s="1"/>
    </row>
    <row r="261" spans="1:7" x14ac:dyDescent="0.2">
      <c r="A261" s="1"/>
      <c r="B261" s="1"/>
      <c r="C261" s="1" t="s">
        <v>97</v>
      </c>
      <c r="D261" s="1"/>
      <c r="E261" s="1"/>
      <c r="F261" s="1"/>
      <c r="G261" s="1"/>
    </row>
    <row r="262" spans="1:7" x14ac:dyDescent="0.2">
      <c r="A262" s="1" t="s">
        <v>872</v>
      </c>
      <c r="B262" s="1" t="s">
        <v>828</v>
      </c>
      <c r="C262" s="1">
        <f ca="1">INDIRECT("'"&amp;A262&amp;"'!"&amp;B262)</f>
        <v>8.01</v>
      </c>
      <c r="D262" s="1" t="s">
        <v>829</v>
      </c>
      <c r="E262" s="1">
        <f ca="1">INDIRECT("'"&amp;A262&amp;"'!"&amp;D262)</f>
        <v>0</v>
      </c>
      <c r="F262" s="1" t="s">
        <v>830</v>
      </c>
      <c r="G262" s="3" t="str">
        <f ca="1">INDIRECT("'"&amp;A262&amp;"'!"&amp;F262)</f>
        <v/>
      </c>
    </row>
    <row r="263" spans="1:7" x14ac:dyDescent="0.2">
      <c r="A263" s="1"/>
      <c r="B263" s="1"/>
      <c r="C263" s="1" t="s">
        <v>100</v>
      </c>
      <c r="D263" s="1"/>
      <c r="E263" s="1"/>
      <c r="F263" s="1"/>
      <c r="G263" s="1"/>
    </row>
    <row r="264" spans="1:7" x14ac:dyDescent="0.2">
      <c r="A264" s="1" t="s">
        <v>872</v>
      </c>
      <c r="B264" s="1" t="s">
        <v>831</v>
      </c>
      <c r="C264" s="1">
        <f ca="1">INDIRECT("'"&amp;A264&amp;"'!"&amp;B264)</f>
        <v>8.02</v>
      </c>
      <c r="D264" s="1" t="s">
        <v>832</v>
      </c>
      <c r="E264" s="1">
        <f ca="1">INDIRECT("'"&amp;A264&amp;"'!"&amp;D264)</f>
        <v>0</v>
      </c>
      <c r="F264" s="1" t="s">
        <v>833</v>
      </c>
      <c r="G264" s="3" t="str">
        <f ca="1">INDIRECT("'"&amp;A264&amp;"'!"&amp;F264)</f>
        <v/>
      </c>
    </row>
    <row r="265" spans="1:7" x14ac:dyDescent="0.2">
      <c r="A265" s="1"/>
      <c r="B265" s="1"/>
      <c r="C265" s="1" t="s">
        <v>136</v>
      </c>
      <c r="D265" s="1"/>
      <c r="E265" s="1"/>
      <c r="F265" s="1"/>
      <c r="G265" s="1"/>
    </row>
    <row r="266" spans="1:7" x14ac:dyDescent="0.2">
      <c r="A266" s="1" t="s">
        <v>872</v>
      </c>
      <c r="B266" s="1" t="s">
        <v>834</v>
      </c>
      <c r="C266" s="1">
        <f ca="1">INDIRECT("'"&amp;A266&amp;"'!"&amp;B266)</f>
        <v>8.0299999999999994</v>
      </c>
      <c r="D266" s="1" t="s">
        <v>835</v>
      </c>
      <c r="E266" s="1">
        <f ca="1">INDIRECT("'"&amp;A266&amp;"'!"&amp;D266)</f>
        <v>0</v>
      </c>
      <c r="F266" s="1" t="s">
        <v>836</v>
      </c>
      <c r="G266" s="3" t="str">
        <f ca="1">INDIRECT("'"&amp;A266&amp;"'!"&amp;F266)</f>
        <v/>
      </c>
    </row>
    <row r="267" spans="1:7" x14ac:dyDescent="0.2">
      <c r="A267" s="1"/>
      <c r="B267" s="1"/>
      <c r="C267" s="1" t="s">
        <v>356</v>
      </c>
      <c r="D267" s="1"/>
      <c r="E267" s="1"/>
      <c r="F267" s="1"/>
      <c r="G267" s="1"/>
    </row>
    <row r="268" spans="1:7" x14ac:dyDescent="0.2">
      <c r="A268" s="1"/>
      <c r="B268" s="1"/>
      <c r="C268" s="1" t="s">
        <v>357</v>
      </c>
      <c r="D268" s="1"/>
      <c r="E268" s="1"/>
      <c r="F268" s="1"/>
      <c r="G268" s="1"/>
    </row>
    <row r="269" spans="1:7" x14ac:dyDescent="0.2">
      <c r="A269" s="1" t="s">
        <v>872</v>
      </c>
      <c r="B269" s="1" t="s">
        <v>837</v>
      </c>
      <c r="C269" s="1">
        <f t="shared" ref="C269:C270" ca="1" si="93">INDIRECT("'"&amp;A269&amp;"'!"&amp;B269)</f>
        <v>8.0399999999999991</v>
      </c>
      <c r="D269" s="1" t="s">
        <v>838</v>
      </c>
      <c r="E269" s="1">
        <f t="shared" ref="E269:E270" ca="1" si="94">INDIRECT("'"&amp;A269&amp;"'!"&amp;D269)</f>
        <v>0</v>
      </c>
      <c r="F269" s="1" t="s">
        <v>839</v>
      </c>
      <c r="G269" s="3" t="str">
        <f t="shared" ref="G269:G270" ca="1" si="95">INDIRECT("'"&amp;A269&amp;"'!"&amp;F269)</f>
        <v/>
      </c>
    </row>
    <row r="270" spans="1:7" x14ac:dyDescent="0.2">
      <c r="A270" s="1" t="s">
        <v>872</v>
      </c>
      <c r="B270" s="1" t="s">
        <v>840</v>
      </c>
      <c r="C270" s="1">
        <f t="shared" ca="1" si="93"/>
        <v>8.0500000000000007</v>
      </c>
      <c r="D270" s="1" t="s">
        <v>841</v>
      </c>
      <c r="E270" s="1">
        <f t="shared" ca="1" si="94"/>
        <v>0</v>
      </c>
      <c r="F270" s="1" t="s">
        <v>842</v>
      </c>
      <c r="G270" s="3" t="str">
        <f t="shared" ca="1" si="95"/>
        <v/>
      </c>
    </row>
    <row r="271" spans="1:7" x14ac:dyDescent="0.2">
      <c r="A271" s="1"/>
      <c r="B271" s="1"/>
      <c r="C271" s="1" t="s">
        <v>361</v>
      </c>
      <c r="D271" s="1"/>
      <c r="E271" s="1"/>
      <c r="F271" s="1"/>
      <c r="G271" s="1"/>
    </row>
    <row r="272" spans="1:7" x14ac:dyDescent="0.2">
      <c r="A272" s="1" t="s">
        <v>872</v>
      </c>
      <c r="B272" s="1" t="s">
        <v>843</v>
      </c>
      <c r="C272" s="1">
        <f t="shared" ref="C272:C275" ca="1" si="96">INDIRECT("'"&amp;A272&amp;"'!"&amp;B272)</f>
        <v>8.06</v>
      </c>
      <c r="D272" s="1" t="s">
        <v>844</v>
      </c>
      <c r="E272" s="1">
        <f t="shared" ref="E272:E275" ca="1" si="97">INDIRECT("'"&amp;A272&amp;"'!"&amp;D272)</f>
        <v>0</v>
      </c>
      <c r="F272" s="1" t="s">
        <v>845</v>
      </c>
      <c r="G272" s="3" t="str">
        <f t="shared" ref="G272:G275" ca="1" si="98">INDIRECT("'"&amp;A272&amp;"'!"&amp;F272)</f>
        <v/>
      </c>
    </row>
    <row r="273" spans="1:7" x14ac:dyDescent="0.2">
      <c r="A273" s="1" t="s">
        <v>872</v>
      </c>
      <c r="B273" s="1" t="s">
        <v>846</v>
      </c>
      <c r="C273" s="1">
        <f t="shared" ca="1" si="96"/>
        <v>8.07</v>
      </c>
      <c r="D273" s="1" t="s">
        <v>847</v>
      </c>
      <c r="E273" s="1">
        <f t="shared" ca="1" si="97"/>
        <v>0</v>
      </c>
      <c r="F273" s="1" t="s">
        <v>848</v>
      </c>
      <c r="G273" s="3" t="str">
        <f t="shared" ca="1" si="98"/>
        <v/>
      </c>
    </row>
    <row r="274" spans="1:7" x14ac:dyDescent="0.2">
      <c r="A274" s="1" t="s">
        <v>872</v>
      </c>
      <c r="B274" s="1" t="s">
        <v>849</v>
      </c>
      <c r="C274" s="1">
        <f t="shared" ca="1" si="96"/>
        <v>8.08</v>
      </c>
      <c r="D274" s="1" t="s">
        <v>850</v>
      </c>
      <c r="E274" s="1">
        <f t="shared" ca="1" si="97"/>
        <v>0</v>
      </c>
      <c r="F274" s="1" t="s">
        <v>851</v>
      </c>
      <c r="G274" s="3" t="str">
        <f t="shared" ca="1" si="98"/>
        <v/>
      </c>
    </row>
    <row r="275" spans="1:7" x14ac:dyDescent="0.2">
      <c r="A275" s="1" t="s">
        <v>872</v>
      </c>
      <c r="B275" s="1" t="s">
        <v>852</v>
      </c>
      <c r="C275" s="1">
        <f t="shared" ca="1" si="96"/>
        <v>8.09</v>
      </c>
      <c r="D275" s="1" t="s">
        <v>853</v>
      </c>
      <c r="E275" s="1">
        <f t="shared" ca="1" si="97"/>
        <v>0</v>
      </c>
      <c r="F275" s="1" t="s">
        <v>854</v>
      </c>
      <c r="G275" s="3" t="str">
        <f t="shared" ca="1" si="98"/>
        <v/>
      </c>
    </row>
    <row r="276" spans="1:7" x14ac:dyDescent="0.2">
      <c r="A276" s="1"/>
      <c r="B276" s="1"/>
      <c r="C276" s="1" t="s">
        <v>370</v>
      </c>
      <c r="D276" s="1"/>
      <c r="E276" s="1"/>
      <c r="F276" s="1"/>
      <c r="G276" s="1"/>
    </row>
    <row r="277" spans="1:7" x14ac:dyDescent="0.2">
      <c r="A277" s="1"/>
      <c r="B277" s="1"/>
      <c r="C277" s="1" t="s">
        <v>371</v>
      </c>
      <c r="D277" s="1"/>
      <c r="E277" s="1"/>
      <c r="F277" s="1"/>
      <c r="G277" s="1"/>
    </row>
    <row r="278" spans="1:7" x14ac:dyDescent="0.2">
      <c r="A278" s="1" t="s">
        <v>872</v>
      </c>
      <c r="B278" s="1" t="s">
        <v>855</v>
      </c>
      <c r="C278" s="52">
        <f t="shared" ref="C278:C281" ca="1" si="99">INDIRECT("'"&amp;A278&amp;"'!"&amp;B278)</f>
        <v>8.1</v>
      </c>
      <c r="D278" s="1" t="s">
        <v>856</v>
      </c>
      <c r="E278" s="1">
        <f t="shared" ref="E278:E281" ca="1" si="100">INDIRECT("'"&amp;A278&amp;"'!"&amp;D278)</f>
        <v>0</v>
      </c>
      <c r="F278" s="1" t="s">
        <v>857</v>
      </c>
      <c r="G278" s="3" t="str">
        <f t="shared" ref="G278:G281" ca="1" si="101">INDIRECT("'"&amp;A278&amp;"'!"&amp;F278)</f>
        <v/>
      </c>
    </row>
    <row r="279" spans="1:7" x14ac:dyDescent="0.2">
      <c r="A279" s="1" t="s">
        <v>872</v>
      </c>
      <c r="B279" s="1" t="s">
        <v>858</v>
      </c>
      <c r="C279" s="1">
        <f t="shared" ca="1" si="99"/>
        <v>8.11</v>
      </c>
      <c r="D279" s="1" t="s">
        <v>859</v>
      </c>
      <c r="E279" s="1">
        <f t="shared" ca="1" si="100"/>
        <v>0</v>
      </c>
      <c r="F279" s="1" t="s">
        <v>860</v>
      </c>
      <c r="G279" s="3" t="str">
        <f t="shared" ca="1" si="101"/>
        <v/>
      </c>
    </row>
    <row r="280" spans="1:7" x14ac:dyDescent="0.2">
      <c r="A280" s="1" t="s">
        <v>872</v>
      </c>
      <c r="B280" s="1" t="s">
        <v>861</v>
      </c>
      <c r="C280" s="1">
        <f t="shared" ca="1" si="99"/>
        <v>8.1199999999999992</v>
      </c>
      <c r="D280" s="1" t="s">
        <v>862</v>
      </c>
      <c r="E280" s="1">
        <f t="shared" ca="1" si="100"/>
        <v>0</v>
      </c>
      <c r="F280" s="1" t="s">
        <v>863</v>
      </c>
      <c r="G280" s="3" t="str">
        <f t="shared" ca="1" si="101"/>
        <v/>
      </c>
    </row>
    <row r="281" spans="1:7" x14ac:dyDescent="0.2">
      <c r="A281" s="1" t="s">
        <v>872</v>
      </c>
      <c r="B281" s="1" t="s">
        <v>864</v>
      </c>
      <c r="C281" s="1">
        <f t="shared" ca="1" si="99"/>
        <v>8.1300000000000008</v>
      </c>
      <c r="D281" s="1" t="s">
        <v>865</v>
      </c>
      <c r="E281" s="1">
        <f t="shared" ca="1" si="100"/>
        <v>0</v>
      </c>
      <c r="F281" s="1" t="s">
        <v>866</v>
      </c>
      <c r="G281" s="3" t="str">
        <f t="shared" ca="1" si="101"/>
        <v/>
      </c>
    </row>
    <row r="282" spans="1:7" x14ac:dyDescent="0.2">
      <c r="C282" t="s">
        <v>1409</v>
      </c>
    </row>
    <row r="283" spans="1:7" x14ac:dyDescent="0.2">
      <c r="C283" t="s">
        <v>1417</v>
      </c>
    </row>
    <row r="284" spans="1:7" x14ac:dyDescent="0.2">
      <c r="A284" s="1" t="s">
        <v>1470</v>
      </c>
      <c r="B284" s="1" t="s">
        <v>1452</v>
      </c>
      <c r="C284" t="s">
        <v>1410</v>
      </c>
      <c r="D284" s="1" t="s">
        <v>1458</v>
      </c>
      <c r="E284" s="1">
        <f t="shared" ref="E284:E293" ca="1" si="102">INDIRECT("'"&amp;A284&amp;"'!"&amp;D284)</f>
        <v>0</v>
      </c>
      <c r="F284" s="1" t="s">
        <v>1464</v>
      </c>
      <c r="G284" s="3" t="str">
        <f t="shared" ref="G284:G293" ca="1" si="103">INDIRECT("'"&amp;A284&amp;"'!"&amp;F284)</f>
        <v/>
      </c>
    </row>
    <row r="285" spans="1:7" x14ac:dyDescent="0.2">
      <c r="C285" t="s">
        <v>1418</v>
      </c>
    </row>
    <row r="286" spans="1:7" x14ac:dyDescent="0.2">
      <c r="A286" s="1" t="s">
        <v>1470</v>
      </c>
      <c r="B286" s="1" t="s">
        <v>1453</v>
      </c>
      <c r="C286" t="s">
        <v>1411</v>
      </c>
      <c r="D286" s="1" t="s">
        <v>1459</v>
      </c>
      <c r="E286" s="1">
        <f t="shared" ca="1" si="102"/>
        <v>0</v>
      </c>
      <c r="F286" s="1" t="s">
        <v>1465</v>
      </c>
      <c r="G286" s="3" t="str">
        <f t="shared" ca="1" si="103"/>
        <v/>
      </c>
    </row>
    <row r="287" spans="1:7" x14ac:dyDescent="0.2">
      <c r="A287" s="1" t="s">
        <v>1470</v>
      </c>
      <c r="B287" s="1" t="s">
        <v>1454</v>
      </c>
      <c r="C287" t="s">
        <v>1412</v>
      </c>
      <c r="D287" s="1" t="s">
        <v>1460</v>
      </c>
      <c r="E287" s="1">
        <f t="shared" ca="1" si="102"/>
        <v>0</v>
      </c>
      <c r="F287" s="1" t="s">
        <v>1466</v>
      </c>
      <c r="G287" s="3" t="str">
        <f t="shared" ca="1" si="103"/>
        <v/>
      </c>
    </row>
    <row r="288" spans="1:7" x14ac:dyDescent="0.2">
      <c r="C288" t="s">
        <v>1419</v>
      </c>
    </row>
    <row r="289" spans="1:7" x14ac:dyDescent="0.2">
      <c r="A289" s="1" t="s">
        <v>1470</v>
      </c>
      <c r="B289" s="1" t="s">
        <v>1455</v>
      </c>
      <c r="C289" t="s">
        <v>1413</v>
      </c>
      <c r="D289" s="1" t="s">
        <v>1461</v>
      </c>
      <c r="E289" s="1">
        <f t="shared" ca="1" si="102"/>
        <v>0</v>
      </c>
      <c r="F289" s="1" t="s">
        <v>1467</v>
      </c>
      <c r="G289" s="3" t="str">
        <f t="shared" ca="1" si="103"/>
        <v/>
      </c>
    </row>
    <row r="290" spans="1:7" x14ac:dyDescent="0.2">
      <c r="C290" t="s">
        <v>1420</v>
      </c>
    </row>
    <row r="291" spans="1:7" x14ac:dyDescent="0.2">
      <c r="A291" s="1" t="s">
        <v>1470</v>
      </c>
      <c r="B291" s="1" t="s">
        <v>1456</v>
      </c>
      <c r="C291" t="s">
        <v>1414</v>
      </c>
      <c r="D291" s="1" t="s">
        <v>1462</v>
      </c>
      <c r="E291" s="1">
        <f t="shared" ca="1" si="102"/>
        <v>0</v>
      </c>
      <c r="F291" s="1" t="s">
        <v>1468</v>
      </c>
      <c r="G291" s="3" t="str">
        <f t="shared" ca="1" si="103"/>
        <v/>
      </c>
    </row>
    <row r="292" spans="1:7" x14ac:dyDescent="0.2">
      <c r="C292" t="s">
        <v>1421</v>
      </c>
    </row>
    <row r="293" spans="1:7" x14ac:dyDescent="0.2">
      <c r="A293" s="1" t="s">
        <v>1470</v>
      </c>
      <c r="B293" s="1" t="s">
        <v>1457</v>
      </c>
      <c r="C293" t="s">
        <v>1415</v>
      </c>
      <c r="D293" s="1" t="s">
        <v>1463</v>
      </c>
      <c r="E293" s="1">
        <f t="shared" ca="1" si="102"/>
        <v>0</v>
      </c>
      <c r="F293" s="1" t="s">
        <v>1469</v>
      </c>
      <c r="G293" s="3" t="str">
        <f t="shared" ca="1" si="103"/>
        <v/>
      </c>
    </row>
  </sheetData>
  <sheetProtection sheet="1" objects="1" scenarios="1"/>
  <autoFilter ref="A1:G28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3C8E3"/>
    <pageSetUpPr fitToPage="1"/>
  </sheetPr>
  <dimension ref="A1:AC191"/>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27" width="9.140625" hidden="1" customWidth="1"/>
    <col min="28" max="28" width="10.140625" hidden="1" customWidth="1"/>
    <col min="29" max="16384" width="9.140625" hidden="1"/>
  </cols>
  <sheetData>
    <row r="1" spans="2:29" x14ac:dyDescent="0.2">
      <c r="B1" s="11" t="s">
        <v>1373</v>
      </c>
      <c r="AA1" t="s">
        <v>383</v>
      </c>
      <c r="AB1" t="s">
        <v>384</v>
      </c>
      <c r="AC1" t="s">
        <v>385</v>
      </c>
    </row>
    <row r="2" spans="2:29" x14ac:dyDescent="0.2">
      <c r="AB2" s="368"/>
    </row>
    <row r="3" spans="2:29" ht="25.5" x14ac:dyDescent="0.2">
      <c r="B3" s="69" t="s">
        <v>0</v>
      </c>
      <c r="C3" s="1"/>
      <c r="D3" s="1"/>
      <c r="AB3" s="368"/>
    </row>
    <row r="4" spans="2:29" x14ac:dyDescent="0.2">
      <c r="B4" s="1"/>
      <c r="C4" s="1"/>
      <c r="D4" s="1"/>
    </row>
    <row r="5" spans="2:29" ht="25.5" x14ac:dyDescent="0.2">
      <c r="B5" s="342" t="s">
        <v>1</v>
      </c>
      <c r="C5" s="343" t="s">
        <v>7</v>
      </c>
      <c r="D5" s="347" t="s">
        <v>8</v>
      </c>
      <c r="E5" s="348" t="s">
        <v>1295</v>
      </c>
      <c r="F5" s="349" t="s">
        <v>10</v>
      </c>
    </row>
    <row r="6" spans="2:29" x14ac:dyDescent="0.2">
      <c r="B6" s="192" t="s">
        <v>11</v>
      </c>
      <c r="C6" s="142"/>
      <c r="D6" s="301"/>
      <c r="E6" s="301"/>
      <c r="F6" s="302"/>
    </row>
    <row r="7" spans="2:29" x14ac:dyDescent="0.2">
      <c r="B7" s="193" t="s">
        <v>11</v>
      </c>
      <c r="C7" s="194"/>
      <c r="D7" s="292"/>
      <c r="E7" s="292"/>
      <c r="F7" s="373"/>
    </row>
    <row r="8" spans="2:29" x14ac:dyDescent="0.2">
      <c r="B8" s="324">
        <v>1.1000000000000001</v>
      </c>
      <c r="C8" s="154" t="s">
        <v>1147</v>
      </c>
      <c r="D8" s="282"/>
      <c r="E8" s="286"/>
      <c r="F8" s="374"/>
    </row>
    <row r="9" spans="2:29" x14ac:dyDescent="0.2">
      <c r="B9" s="382"/>
      <c r="C9" s="154" t="s">
        <v>1148</v>
      </c>
      <c r="D9" s="282"/>
      <c r="E9" s="286"/>
      <c r="F9" s="374"/>
    </row>
    <row r="10" spans="2:29" x14ac:dyDescent="0.2">
      <c r="B10" s="382"/>
      <c r="C10" s="154" t="s">
        <v>1149</v>
      </c>
      <c r="D10" s="282"/>
      <c r="E10" s="286"/>
      <c r="F10" s="374"/>
    </row>
    <row r="11" spans="2:29" x14ac:dyDescent="0.2">
      <c r="B11" s="382"/>
      <c r="C11" s="154" t="s">
        <v>1150</v>
      </c>
      <c r="D11" s="282"/>
      <c r="E11" s="286"/>
      <c r="F11" s="374"/>
    </row>
    <row r="12" spans="2:29" x14ac:dyDescent="0.2">
      <c r="B12" s="382"/>
      <c r="C12" s="154" t="s">
        <v>1151</v>
      </c>
      <c r="D12" s="282"/>
      <c r="E12" s="286"/>
      <c r="F12" s="374"/>
    </row>
    <row r="13" spans="2:29" x14ac:dyDescent="0.2">
      <c r="B13" s="324">
        <v>1.2</v>
      </c>
      <c r="C13" s="154" t="s">
        <v>1147</v>
      </c>
      <c r="D13" s="282"/>
      <c r="E13" s="286"/>
      <c r="F13" s="374"/>
    </row>
    <row r="14" spans="2:29" x14ac:dyDescent="0.2">
      <c r="B14" s="382"/>
      <c r="C14" s="154" t="s">
        <v>1148</v>
      </c>
      <c r="D14" s="282"/>
      <c r="E14" s="286"/>
      <c r="F14" s="374"/>
    </row>
    <row r="15" spans="2:29" x14ac:dyDescent="0.2">
      <c r="B15" s="382"/>
      <c r="C15" s="154" t="s">
        <v>1149</v>
      </c>
      <c r="D15" s="282"/>
      <c r="E15" s="286"/>
      <c r="F15" s="374"/>
    </row>
    <row r="16" spans="2:29" x14ac:dyDescent="0.2">
      <c r="B16" s="382"/>
      <c r="C16" s="154" t="s">
        <v>1150</v>
      </c>
      <c r="D16" s="282"/>
      <c r="E16" s="286"/>
      <c r="F16" s="374"/>
    </row>
    <row r="17" spans="2:6" x14ac:dyDescent="0.2">
      <c r="B17" s="382"/>
      <c r="C17" s="154" t="s">
        <v>1151</v>
      </c>
      <c r="D17" s="282"/>
      <c r="E17" s="286"/>
      <c r="F17" s="374"/>
    </row>
    <row r="18" spans="2:6" x14ac:dyDescent="0.2">
      <c r="B18" s="193" t="s">
        <v>15</v>
      </c>
      <c r="C18" s="247"/>
      <c r="D18" s="292"/>
      <c r="E18" s="292"/>
      <c r="F18" s="373"/>
    </row>
    <row r="19" spans="2:6" x14ac:dyDescent="0.2">
      <c r="B19" s="324">
        <v>1.3</v>
      </c>
      <c r="C19" s="154" t="s">
        <v>1147</v>
      </c>
      <c r="D19" s="282"/>
      <c r="E19" s="286"/>
      <c r="F19" s="374"/>
    </row>
    <row r="20" spans="2:6" x14ac:dyDescent="0.2">
      <c r="B20" s="382"/>
      <c r="C20" s="154" t="s">
        <v>1148</v>
      </c>
      <c r="D20" s="282"/>
      <c r="E20" s="286"/>
      <c r="F20" s="374"/>
    </row>
    <row r="21" spans="2:6" x14ac:dyDescent="0.2">
      <c r="B21" s="382"/>
      <c r="C21" s="154" t="s">
        <v>1149</v>
      </c>
      <c r="D21" s="282"/>
      <c r="E21" s="286"/>
      <c r="F21" s="374"/>
    </row>
    <row r="22" spans="2:6" x14ac:dyDescent="0.2">
      <c r="B22" s="382"/>
      <c r="C22" s="154" t="s">
        <v>1150</v>
      </c>
      <c r="D22" s="282"/>
      <c r="E22" s="286"/>
      <c r="F22" s="374"/>
    </row>
    <row r="23" spans="2:6" x14ac:dyDescent="0.2">
      <c r="B23" s="382"/>
      <c r="C23" s="154" t="s">
        <v>1151</v>
      </c>
      <c r="D23" s="282"/>
      <c r="E23" s="286"/>
      <c r="F23" s="374"/>
    </row>
    <row r="24" spans="2:6" x14ac:dyDescent="0.2">
      <c r="B24" s="324">
        <v>1.4</v>
      </c>
      <c r="C24" s="154" t="s">
        <v>1147</v>
      </c>
      <c r="D24" s="282"/>
      <c r="E24" s="286"/>
      <c r="F24" s="374"/>
    </row>
    <row r="25" spans="2:6" x14ac:dyDescent="0.2">
      <c r="B25" s="382"/>
      <c r="C25" s="154" t="s">
        <v>1148</v>
      </c>
      <c r="D25" s="282"/>
      <c r="E25" s="286"/>
      <c r="F25" s="374"/>
    </row>
    <row r="26" spans="2:6" x14ac:dyDescent="0.2">
      <c r="B26" s="382"/>
      <c r="C26" s="154" t="s">
        <v>1149</v>
      </c>
      <c r="D26" s="282"/>
      <c r="E26" s="286"/>
      <c r="F26" s="374"/>
    </row>
    <row r="27" spans="2:6" x14ac:dyDescent="0.2">
      <c r="B27" s="382"/>
      <c r="C27" s="154" t="s">
        <v>1150</v>
      </c>
      <c r="D27" s="282"/>
      <c r="E27" s="286"/>
      <c r="F27" s="374"/>
    </row>
    <row r="28" spans="2:6" x14ac:dyDescent="0.2">
      <c r="B28" s="382"/>
      <c r="C28" s="154" t="s">
        <v>1151</v>
      </c>
      <c r="D28" s="282"/>
      <c r="E28" s="286"/>
      <c r="F28" s="374"/>
    </row>
    <row r="29" spans="2:6" x14ac:dyDescent="0.2">
      <c r="B29" s="324">
        <v>1.5</v>
      </c>
      <c r="C29" s="154" t="s">
        <v>1147</v>
      </c>
      <c r="D29" s="282"/>
      <c r="E29" s="286"/>
      <c r="F29" s="374"/>
    </row>
    <row r="30" spans="2:6" x14ac:dyDescent="0.2">
      <c r="B30" s="382"/>
      <c r="C30" s="154" t="s">
        <v>1148</v>
      </c>
      <c r="D30" s="282"/>
      <c r="E30" s="286"/>
      <c r="F30" s="374"/>
    </row>
    <row r="31" spans="2:6" x14ac:dyDescent="0.2">
      <c r="B31" s="382"/>
      <c r="C31" s="154" t="s">
        <v>1149</v>
      </c>
      <c r="D31" s="282"/>
      <c r="E31" s="286"/>
      <c r="F31" s="374"/>
    </row>
    <row r="32" spans="2:6" x14ac:dyDescent="0.2">
      <c r="B32" s="382"/>
      <c r="C32" s="154" t="s">
        <v>1150</v>
      </c>
      <c r="D32" s="282"/>
      <c r="E32" s="286"/>
      <c r="F32" s="374"/>
    </row>
    <row r="33" spans="2:6" x14ac:dyDescent="0.2">
      <c r="B33" s="382"/>
      <c r="C33" s="154" t="s">
        <v>1151</v>
      </c>
      <c r="D33" s="282"/>
      <c r="E33" s="286"/>
      <c r="F33" s="374"/>
    </row>
    <row r="34" spans="2:6" x14ac:dyDescent="0.2">
      <c r="B34" s="193" t="s">
        <v>22</v>
      </c>
      <c r="C34" s="247"/>
      <c r="D34" s="292"/>
      <c r="E34" s="292"/>
      <c r="F34" s="373"/>
    </row>
    <row r="35" spans="2:6" x14ac:dyDescent="0.2">
      <c r="B35" s="324">
        <v>1.6</v>
      </c>
      <c r="C35" s="154" t="s">
        <v>1147</v>
      </c>
      <c r="D35" s="282"/>
      <c r="E35" s="286"/>
      <c r="F35" s="374"/>
    </row>
    <row r="36" spans="2:6" x14ac:dyDescent="0.2">
      <c r="B36" s="382"/>
      <c r="C36" s="154" t="s">
        <v>1148</v>
      </c>
      <c r="D36" s="282"/>
      <c r="E36" s="286"/>
      <c r="F36" s="374"/>
    </row>
    <row r="37" spans="2:6" x14ac:dyDescent="0.2">
      <c r="B37" s="382"/>
      <c r="C37" s="154" t="s">
        <v>1149</v>
      </c>
      <c r="D37" s="282"/>
      <c r="E37" s="286"/>
      <c r="F37" s="374"/>
    </row>
    <row r="38" spans="2:6" x14ac:dyDescent="0.2">
      <c r="B38" s="382"/>
      <c r="C38" s="154" t="s">
        <v>1150</v>
      </c>
      <c r="D38" s="282"/>
      <c r="E38" s="286"/>
      <c r="F38" s="374"/>
    </row>
    <row r="39" spans="2:6" x14ac:dyDescent="0.2">
      <c r="B39" s="382"/>
      <c r="C39" s="154" t="s">
        <v>1151</v>
      </c>
      <c r="D39" s="282"/>
      <c r="E39" s="286"/>
      <c r="F39" s="374"/>
    </row>
    <row r="40" spans="2:6" x14ac:dyDescent="0.2">
      <c r="B40" s="192" t="s">
        <v>25</v>
      </c>
      <c r="C40" s="252"/>
      <c r="D40" s="303"/>
      <c r="E40" s="303"/>
      <c r="F40" s="300"/>
    </row>
    <row r="41" spans="2:6" x14ac:dyDescent="0.2">
      <c r="B41" s="193" t="s">
        <v>26</v>
      </c>
      <c r="C41" s="247"/>
      <c r="D41" s="292"/>
      <c r="E41" s="292"/>
      <c r="F41" s="373"/>
    </row>
    <row r="42" spans="2:6" x14ac:dyDescent="0.2">
      <c r="B42" s="324">
        <v>1.7</v>
      </c>
      <c r="C42" s="154" t="s">
        <v>1147</v>
      </c>
      <c r="D42" s="282"/>
      <c r="E42" s="286"/>
      <c r="F42" s="374"/>
    </row>
    <row r="43" spans="2:6" x14ac:dyDescent="0.2">
      <c r="B43" s="382"/>
      <c r="C43" s="154" t="s">
        <v>1148</v>
      </c>
      <c r="D43" s="282"/>
      <c r="E43" s="286"/>
      <c r="F43" s="374"/>
    </row>
    <row r="44" spans="2:6" x14ac:dyDescent="0.2">
      <c r="B44" s="382"/>
      <c r="C44" s="154" t="s">
        <v>1149</v>
      </c>
      <c r="D44" s="282"/>
      <c r="E44" s="286"/>
      <c r="F44" s="374"/>
    </row>
    <row r="45" spans="2:6" x14ac:dyDescent="0.2">
      <c r="B45" s="382"/>
      <c r="C45" s="154" t="s">
        <v>1150</v>
      </c>
      <c r="D45" s="282"/>
      <c r="E45" s="286"/>
      <c r="F45" s="374"/>
    </row>
    <row r="46" spans="2:6" x14ac:dyDescent="0.2">
      <c r="B46" s="382"/>
      <c r="C46" s="154" t="s">
        <v>1151</v>
      </c>
      <c r="D46" s="282"/>
      <c r="E46" s="286"/>
      <c r="F46" s="374"/>
    </row>
    <row r="47" spans="2:6" x14ac:dyDescent="0.2">
      <c r="B47" s="193" t="s">
        <v>29</v>
      </c>
      <c r="C47" s="247"/>
      <c r="D47" s="292"/>
      <c r="E47" s="292"/>
      <c r="F47" s="373"/>
    </row>
    <row r="48" spans="2:6" x14ac:dyDescent="0.2">
      <c r="B48" s="324">
        <v>1.8</v>
      </c>
      <c r="C48" s="154" t="s">
        <v>1147</v>
      </c>
      <c r="D48" s="282"/>
      <c r="E48" s="286"/>
      <c r="F48" s="374"/>
    </row>
    <row r="49" spans="2:6" x14ac:dyDescent="0.2">
      <c r="B49" s="382"/>
      <c r="C49" s="154" t="s">
        <v>1148</v>
      </c>
      <c r="D49" s="282"/>
      <c r="E49" s="286"/>
      <c r="F49" s="374"/>
    </row>
    <row r="50" spans="2:6" x14ac:dyDescent="0.2">
      <c r="B50" s="382"/>
      <c r="C50" s="154" t="s">
        <v>1149</v>
      </c>
      <c r="D50" s="282"/>
      <c r="E50" s="286"/>
      <c r="F50" s="374"/>
    </row>
    <row r="51" spans="2:6" x14ac:dyDescent="0.2">
      <c r="B51" s="382"/>
      <c r="C51" s="154" t="s">
        <v>1150</v>
      </c>
      <c r="D51" s="282"/>
      <c r="E51" s="286"/>
      <c r="F51" s="374"/>
    </row>
    <row r="52" spans="2:6" x14ac:dyDescent="0.2">
      <c r="B52" s="382"/>
      <c r="C52" s="154" t="s">
        <v>1151</v>
      </c>
      <c r="D52" s="282"/>
      <c r="E52" s="286"/>
      <c r="F52" s="374"/>
    </row>
    <row r="53" spans="2:6" x14ac:dyDescent="0.2">
      <c r="B53" s="324">
        <v>1.9</v>
      </c>
      <c r="C53" s="154" t="s">
        <v>1147</v>
      </c>
      <c r="D53" s="282"/>
      <c r="E53" s="286"/>
      <c r="F53" s="374"/>
    </row>
    <row r="54" spans="2:6" x14ac:dyDescent="0.2">
      <c r="B54" s="382"/>
      <c r="C54" s="154" t="s">
        <v>1148</v>
      </c>
      <c r="D54" s="282"/>
      <c r="E54" s="286"/>
      <c r="F54" s="374"/>
    </row>
    <row r="55" spans="2:6" x14ac:dyDescent="0.2">
      <c r="B55" s="382"/>
      <c r="C55" s="154" t="s">
        <v>1149</v>
      </c>
      <c r="D55" s="282"/>
      <c r="E55" s="286"/>
      <c r="F55" s="374"/>
    </row>
    <row r="56" spans="2:6" x14ac:dyDescent="0.2">
      <c r="B56" s="382"/>
      <c r="C56" s="154" t="s">
        <v>1150</v>
      </c>
      <c r="D56" s="282"/>
      <c r="E56" s="286"/>
      <c r="F56" s="374"/>
    </row>
    <row r="57" spans="2:6" x14ac:dyDescent="0.2">
      <c r="B57" s="382"/>
      <c r="C57" s="154" t="s">
        <v>1151</v>
      </c>
      <c r="D57" s="282"/>
      <c r="E57" s="286"/>
      <c r="F57" s="374"/>
    </row>
    <row r="58" spans="2:6" x14ac:dyDescent="0.2">
      <c r="B58" s="193" t="s">
        <v>34</v>
      </c>
      <c r="C58" s="247"/>
      <c r="D58" s="292"/>
      <c r="E58" s="292"/>
      <c r="F58" s="373"/>
    </row>
    <row r="59" spans="2:6" x14ac:dyDescent="0.2">
      <c r="B59" s="325">
        <v>1.1000000000000001</v>
      </c>
      <c r="C59" s="154" t="s">
        <v>1147</v>
      </c>
      <c r="D59" s="282"/>
      <c r="E59" s="286"/>
      <c r="F59" s="374"/>
    </row>
    <row r="60" spans="2:6" x14ac:dyDescent="0.2">
      <c r="B60" s="382"/>
      <c r="C60" s="154" t="s">
        <v>1148</v>
      </c>
      <c r="D60" s="282"/>
      <c r="E60" s="286"/>
      <c r="F60" s="374"/>
    </row>
    <row r="61" spans="2:6" x14ac:dyDescent="0.2">
      <c r="B61" s="382"/>
      <c r="C61" s="154" t="s">
        <v>1149</v>
      </c>
      <c r="D61" s="282"/>
      <c r="E61" s="286"/>
      <c r="F61" s="374"/>
    </row>
    <row r="62" spans="2:6" x14ac:dyDescent="0.2">
      <c r="B62" s="382"/>
      <c r="C62" s="154" t="s">
        <v>1150</v>
      </c>
      <c r="D62" s="282"/>
      <c r="E62" s="286"/>
      <c r="F62" s="374"/>
    </row>
    <row r="63" spans="2:6" x14ac:dyDescent="0.2">
      <c r="B63" s="382"/>
      <c r="C63" s="154" t="s">
        <v>1151</v>
      </c>
      <c r="D63" s="282"/>
      <c r="E63" s="286"/>
      <c r="F63" s="374"/>
    </row>
    <row r="64" spans="2:6" x14ac:dyDescent="0.2">
      <c r="B64" s="193" t="s">
        <v>37</v>
      </c>
      <c r="C64" s="247"/>
      <c r="D64" s="292"/>
      <c r="E64" s="292"/>
      <c r="F64" s="373"/>
    </row>
    <row r="65" spans="2:6" x14ac:dyDescent="0.2">
      <c r="B65" s="324">
        <v>1.1100000000000001</v>
      </c>
      <c r="C65" s="154" t="s">
        <v>1147</v>
      </c>
      <c r="D65" s="282"/>
      <c r="E65" s="286"/>
      <c r="F65" s="374"/>
    </row>
    <row r="66" spans="2:6" x14ac:dyDescent="0.2">
      <c r="B66" s="382"/>
      <c r="C66" s="154" t="s">
        <v>1148</v>
      </c>
      <c r="D66" s="282"/>
      <c r="E66" s="286"/>
      <c r="F66" s="374"/>
    </row>
    <row r="67" spans="2:6" x14ac:dyDescent="0.2">
      <c r="B67" s="382"/>
      <c r="C67" s="154" t="s">
        <v>1149</v>
      </c>
      <c r="D67" s="282"/>
      <c r="E67" s="286"/>
      <c r="F67" s="374"/>
    </row>
    <row r="68" spans="2:6" x14ac:dyDescent="0.2">
      <c r="B68" s="382"/>
      <c r="C68" s="154" t="s">
        <v>1150</v>
      </c>
      <c r="D68" s="282"/>
      <c r="E68" s="286"/>
      <c r="F68" s="374"/>
    </row>
    <row r="69" spans="2:6" x14ac:dyDescent="0.2">
      <c r="B69" s="382"/>
      <c r="C69" s="154" t="s">
        <v>1151</v>
      </c>
      <c r="D69" s="282"/>
      <c r="E69" s="286"/>
      <c r="F69" s="374"/>
    </row>
    <row r="70" spans="2:6" x14ac:dyDescent="0.2">
      <c r="B70" s="324">
        <v>1.1200000000000001</v>
      </c>
      <c r="C70" s="154" t="s">
        <v>1147</v>
      </c>
      <c r="D70" s="282"/>
      <c r="E70" s="286"/>
      <c r="F70" s="374"/>
    </row>
    <row r="71" spans="2:6" x14ac:dyDescent="0.2">
      <c r="B71" s="382"/>
      <c r="C71" s="154" t="s">
        <v>1148</v>
      </c>
      <c r="D71" s="282"/>
      <c r="E71" s="286"/>
      <c r="F71" s="374"/>
    </row>
    <row r="72" spans="2:6" x14ac:dyDescent="0.2">
      <c r="B72" s="382"/>
      <c r="C72" s="154" t="s">
        <v>1149</v>
      </c>
      <c r="D72" s="282"/>
      <c r="E72" s="286"/>
      <c r="F72" s="374"/>
    </row>
    <row r="73" spans="2:6" x14ac:dyDescent="0.2">
      <c r="B73" s="382"/>
      <c r="C73" s="154" t="s">
        <v>1150</v>
      </c>
      <c r="D73" s="282"/>
      <c r="E73" s="286"/>
      <c r="F73" s="374"/>
    </row>
    <row r="74" spans="2:6" x14ac:dyDescent="0.2">
      <c r="B74" s="382"/>
      <c r="C74" s="154" t="s">
        <v>1151</v>
      </c>
      <c r="D74" s="282"/>
      <c r="E74" s="286"/>
      <c r="F74" s="374"/>
    </row>
    <row r="75" spans="2:6" x14ac:dyDescent="0.2">
      <c r="B75" s="193" t="s">
        <v>42</v>
      </c>
      <c r="C75" s="247"/>
      <c r="D75" s="292"/>
      <c r="E75" s="292"/>
      <c r="F75" s="373"/>
    </row>
    <row r="76" spans="2:6" x14ac:dyDescent="0.2">
      <c r="B76" s="324">
        <v>1.1299999999999999</v>
      </c>
      <c r="C76" s="154" t="s">
        <v>1147</v>
      </c>
      <c r="D76" s="282"/>
      <c r="E76" s="286"/>
      <c r="F76" s="374"/>
    </row>
    <row r="77" spans="2:6" x14ac:dyDescent="0.2">
      <c r="B77" s="382"/>
      <c r="C77" s="154" t="s">
        <v>1148</v>
      </c>
      <c r="D77" s="282"/>
      <c r="E77" s="286"/>
      <c r="F77" s="374"/>
    </row>
    <row r="78" spans="2:6" x14ac:dyDescent="0.2">
      <c r="B78" s="382"/>
      <c r="C78" s="154" t="s">
        <v>1149</v>
      </c>
      <c r="D78" s="282"/>
      <c r="E78" s="286"/>
      <c r="F78" s="374"/>
    </row>
    <row r="79" spans="2:6" x14ac:dyDescent="0.2">
      <c r="B79" s="382"/>
      <c r="C79" s="154" t="s">
        <v>1150</v>
      </c>
      <c r="D79" s="282"/>
      <c r="E79" s="286"/>
      <c r="F79" s="374"/>
    </row>
    <row r="80" spans="2:6" x14ac:dyDescent="0.2">
      <c r="B80" s="382"/>
      <c r="C80" s="154" t="s">
        <v>1151</v>
      </c>
      <c r="D80" s="282"/>
      <c r="E80" s="286"/>
      <c r="F80" s="374"/>
    </row>
    <row r="81" spans="2:6" x14ac:dyDescent="0.2">
      <c r="B81" s="324">
        <v>1.1399999999999999</v>
      </c>
      <c r="C81" s="154" t="s">
        <v>1147</v>
      </c>
      <c r="D81" s="282"/>
      <c r="E81" s="286"/>
      <c r="F81" s="374"/>
    </row>
    <row r="82" spans="2:6" x14ac:dyDescent="0.2">
      <c r="B82" s="382"/>
      <c r="C82" s="154" t="s">
        <v>1148</v>
      </c>
      <c r="D82" s="282"/>
      <c r="E82" s="286"/>
      <c r="F82" s="374"/>
    </row>
    <row r="83" spans="2:6" x14ac:dyDescent="0.2">
      <c r="B83" s="382"/>
      <c r="C83" s="154" t="s">
        <v>1149</v>
      </c>
      <c r="D83" s="282"/>
      <c r="E83" s="286"/>
      <c r="F83" s="374"/>
    </row>
    <row r="84" spans="2:6" x14ac:dyDescent="0.2">
      <c r="B84" s="382"/>
      <c r="C84" s="154" t="s">
        <v>1150</v>
      </c>
      <c r="D84" s="282"/>
      <c r="E84" s="286"/>
      <c r="F84" s="374"/>
    </row>
    <row r="85" spans="2:6" x14ac:dyDescent="0.2">
      <c r="B85" s="382"/>
      <c r="C85" s="154" t="s">
        <v>1151</v>
      </c>
      <c r="D85" s="282"/>
      <c r="E85" s="286"/>
      <c r="F85" s="374"/>
    </row>
    <row r="86" spans="2:6" x14ac:dyDescent="0.2">
      <c r="B86" s="193" t="s">
        <v>47</v>
      </c>
      <c r="C86" s="247"/>
      <c r="D86" s="292"/>
      <c r="E86" s="292"/>
      <c r="F86" s="373"/>
    </row>
    <row r="87" spans="2:6" x14ac:dyDescent="0.2">
      <c r="B87" s="324">
        <v>1.1499999999999999</v>
      </c>
      <c r="C87" s="154" t="s">
        <v>1147</v>
      </c>
      <c r="D87" s="282"/>
      <c r="E87" s="286"/>
      <c r="F87" s="374"/>
    </row>
    <row r="88" spans="2:6" x14ac:dyDescent="0.2">
      <c r="B88" s="382"/>
      <c r="C88" s="154" t="s">
        <v>1148</v>
      </c>
      <c r="D88" s="282"/>
      <c r="E88" s="286"/>
      <c r="F88" s="374"/>
    </row>
    <row r="89" spans="2:6" x14ac:dyDescent="0.2">
      <c r="B89" s="382"/>
      <c r="C89" s="154" t="s">
        <v>1149</v>
      </c>
      <c r="D89" s="282"/>
      <c r="E89" s="286"/>
      <c r="F89" s="374"/>
    </row>
    <row r="90" spans="2:6" x14ac:dyDescent="0.2">
      <c r="B90" s="382"/>
      <c r="C90" s="154" t="s">
        <v>1150</v>
      </c>
      <c r="D90" s="282"/>
      <c r="E90" s="286"/>
      <c r="F90" s="374"/>
    </row>
    <row r="91" spans="2:6" x14ac:dyDescent="0.2">
      <c r="B91" s="382"/>
      <c r="C91" s="154" t="s">
        <v>1151</v>
      </c>
      <c r="D91" s="282"/>
      <c r="E91" s="286"/>
      <c r="F91" s="374"/>
    </row>
    <row r="92" spans="2:6" x14ac:dyDescent="0.2">
      <c r="B92" s="193" t="s">
        <v>49</v>
      </c>
      <c r="C92" s="247"/>
      <c r="D92" s="292"/>
      <c r="E92" s="292"/>
      <c r="F92" s="373"/>
    </row>
    <row r="93" spans="2:6" x14ac:dyDescent="0.2">
      <c r="B93" s="324">
        <v>1.1599999999999999</v>
      </c>
      <c r="C93" s="154" t="s">
        <v>1147</v>
      </c>
      <c r="D93" s="282"/>
      <c r="E93" s="286"/>
      <c r="F93" s="374"/>
    </row>
    <row r="94" spans="2:6" x14ac:dyDescent="0.2">
      <c r="B94" s="382"/>
      <c r="C94" s="154" t="s">
        <v>1148</v>
      </c>
      <c r="D94" s="282"/>
      <c r="E94" s="286"/>
      <c r="F94" s="374"/>
    </row>
    <row r="95" spans="2:6" x14ac:dyDescent="0.2">
      <c r="B95" s="382"/>
      <c r="C95" s="154" t="s">
        <v>1149</v>
      </c>
      <c r="D95" s="282"/>
      <c r="E95" s="286"/>
      <c r="F95" s="374"/>
    </row>
    <row r="96" spans="2:6" x14ac:dyDescent="0.2">
      <c r="B96" s="382"/>
      <c r="C96" s="154" t="s">
        <v>1150</v>
      </c>
      <c r="D96" s="282"/>
      <c r="E96" s="286"/>
      <c r="F96" s="374"/>
    </row>
    <row r="97" spans="2:6" x14ac:dyDescent="0.2">
      <c r="B97" s="382"/>
      <c r="C97" s="154" t="s">
        <v>1151</v>
      </c>
      <c r="D97" s="282"/>
      <c r="E97" s="286"/>
      <c r="F97" s="374"/>
    </row>
    <row r="98" spans="2:6" x14ac:dyDescent="0.2">
      <c r="B98" s="324">
        <v>1.17</v>
      </c>
      <c r="C98" s="154" t="s">
        <v>1147</v>
      </c>
      <c r="D98" s="282"/>
      <c r="E98" s="286"/>
      <c r="F98" s="374"/>
    </row>
    <row r="99" spans="2:6" x14ac:dyDescent="0.2">
      <c r="B99" s="382"/>
      <c r="C99" s="154" t="s">
        <v>1148</v>
      </c>
      <c r="D99" s="282"/>
      <c r="E99" s="286"/>
      <c r="F99" s="374"/>
    </row>
    <row r="100" spans="2:6" x14ac:dyDescent="0.2">
      <c r="B100" s="382"/>
      <c r="C100" s="154" t="s">
        <v>1149</v>
      </c>
      <c r="D100" s="282"/>
      <c r="E100" s="286"/>
      <c r="F100" s="374"/>
    </row>
    <row r="101" spans="2:6" x14ac:dyDescent="0.2">
      <c r="B101" s="382"/>
      <c r="C101" s="154" t="s">
        <v>1150</v>
      </c>
      <c r="D101" s="282"/>
      <c r="E101" s="286"/>
      <c r="F101" s="374"/>
    </row>
    <row r="102" spans="2:6" x14ac:dyDescent="0.2">
      <c r="B102" s="382"/>
      <c r="C102" s="154" t="s">
        <v>1151</v>
      </c>
      <c r="D102" s="282"/>
      <c r="E102" s="286"/>
      <c r="F102" s="374"/>
    </row>
    <row r="103" spans="2:6" x14ac:dyDescent="0.2">
      <c r="B103" s="324">
        <v>1.18</v>
      </c>
      <c r="C103" s="154" t="s">
        <v>1147</v>
      </c>
      <c r="D103" s="282"/>
      <c r="E103" s="286"/>
      <c r="F103" s="374"/>
    </row>
    <row r="104" spans="2:6" x14ac:dyDescent="0.2">
      <c r="B104" s="382"/>
      <c r="C104" s="154" t="s">
        <v>1148</v>
      </c>
      <c r="D104" s="282"/>
      <c r="E104" s="286"/>
      <c r="F104" s="374"/>
    </row>
    <row r="105" spans="2:6" x14ac:dyDescent="0.2">
      <c r="B105" s="382"/>
      <c r="C105" s="154" t="s">
        <v>1149</v>
      </c>
      <c r="D105" s="282"/>
      <c r="E105" s="286"/>
      <c r="F105" s="374"/>
    </row>
    <row r="106" spans="2:6" x14ac:dyDescent="0.2">
      <c r="B106" s="382"/>
      <c r="C106" s="154" t="s">
        <v>1150</v>
      </c>
      <c r="D106" s="282"/>
      <c r="E106" s="286"/>
      <c r="F106" s="374"/>
    </row>
    <row r="107" spans="2:6" x14ac:dyDescent="0.2">
      <c r="B107" s="382"/>
      <c r="C107" s="154" t="s">
        <v>1151</v>
      </c>
      <c r="D107" s="282"/>
      <c r="E107" s="286"/>
      <c r="F107" s="374"/>
    </row>
    <row r="108" spans="2:6" x14ac:dyDescent="0.2">
      <c r="B108" s="192" t="s">
        <v>56</v>
      </c>
      <c r="C108" s="252"/>
      <c r="D108" s="303"/>
      <c r="E108" s="303"/>
      <c r="F108" s="300"/>
    </row>
    <row r="109" spans="2:6" x14ac:dyDescent="0.2">
      <c r="B109" s="193" t="s">
        <v>57</v>
      </c>
      <c r="C109" s="247"/>
      <c r="D109" s="292"/>
      <c r="E109" s="292"/>
      <c r="F109" s="373"/>
    </row>
    <row r="110" spans="2:6" x14ac:dyDescent="0.2">
      <c r="B110" s="324">
        <v>1.19</v>
      </c>
      <c r="C110" s="154" t="s">
        <v>1147</v>
      </c>
      <c r="D110" s="282"/>
      <c r="E110" s="286"/>
      <c r="F110" s="374"/>
    </row>
    <row r="111" spans="2:6" x14ac:dyDescent="0.2">
      <c r="B111" s="382"/>
      <c r="C111" s="154" t="s">
        <v>1148</v>
      </c>
      <c r="D111" s="282"/>
      <c r="E111" s="286"/>
      <c r="F111" s="374"/>
    </row>
    <row r="112" spans="2:6" x14ac:dyDescent="0.2">
      <c r="B112" s="382"/>
      <c r="C112" s="154" t="s">
        <v>1149</v>
      </c>
      <c r="D112" s="282"/>
      <c r="E112" s="286"/>
      <c r="F112" s="374"/>
    </row>
    <row r="113" spans="2:6" x14ac:dyDescent="0.2">
      <c r="B113" s="382"/>
      <c r="C113" s="154" t="s">
        <v>1150</v>
      </c>
      <c r="D113" s="282"/>
      <c r="E113" s="286"/>
      <c r="F113" s="374"/>
    </row>
    <row r="114" spans="2:6" x14ac:dyDescent="0.2">
      <c r="B114" s="382"/>
      <c r="C114" s="154" t="s">
        <v>1151</v>
      </c>
      <c r="D114" s="282"/>
      <c r="E114" s="286"/>
      <c r="F114" s="374"/>
    </row>
    <row r="115" spans="2:6" x14ac:dyDescent="0.2">
      <c r="B115" s="325">
        <v>1.2</v>
      </c>
      <c r="C115" s="154" t="s">
        <v>1147</v>
      </c>
      <c r="D115" s="282"/>
      <c r="E115" s="286"/>
      <c r="F115" s="374"/>
    </row>
    <row r="116" spans="2:6" x14ac:dyDescent="0.2">
      <c r="B116" s="382"/>
      <c r="C116" s="154" t="s">
        <v>1148</v>
      </c>
      <c r="D116" s="282"/>
      <c r="E116" s="286"/>
      <c r="F116" s="374"/>
    </row>
    <row r="117" spans="2:6" x14ac:dyDescent="0.2">
      <c r="B117" s="382"/>
      <c r="C117" s="154" t="s">
        <v>1149</v>
      </c>
      <c r="D117" s="282"/>
      <c r="E117" s="286"/>
      <c r="F117" s="374"/>
    </row>
    <row r="118" spans="2:6" x14ac:dyDescent="0.2">
      <c r="B118" s="382"/>
      <c r="C118" s="154" t="s">
        <v>1150</v>
      </c>
      <c r="D118" s="282"/>
      <c r="E118" s="286"/>
      <c r="F118" s="374"/>
    </row>
    <row r="119" spans="2:6" x14ac:dyDescent="0.2">
      <c r="B119" s="382"/>
      <c r="C119" s="154" t="s">
        <v>1151</v>
      </c>
      <c r="D119" s="282"/>
      <c r="E119" s="286"/>
      <c r="F119" s="374"/>
    </row>
    <row r="120" spans="2:6" x14ac:dyDescent="0.2">
      <c r="B120" s="324">
        <v>1.21</v>
      </c>
      <c r="C120" s="154" t="s">
        <v>1147</v>
      </c>
      <c r="D120" s="282"/>
      <c r="E120" s="286"/>
      <c r="F120" s="374"/>
    </row>
    <row r="121" spans="2:6" x14ac:dyDescent="0.2">
      <c r="B121" s="382"/>
      <c r="C121" s="154" t="s">
        <v>1148</v>
      </c>
      <c r="D121" s="282"/>
      <c r="E121" s="286"/>
      <c r="F121" s="374"/>
    </row>
    <row r="122" spans="2:6" x14ac:dyDescent="0.2">
      <c r="B122" s="382"/>
      <c r="C122" s="154" t="s">
        <v>1149</v>
      </c>
      <c r="D122" s="282"/>
      <c r="E122" s="286"/>
      <c r="F122" s="374"/>
    </row>
    <row r="123" spans="2:6" x14ac:dyDescent="0.2">
      <c r="B123" s="382"/>
      <c r="C123" s="154" t="s">
        <v>1150</v>
      </c>
      <c r="D123" s="282"/>
      <c r="E123" s="286"/>
      <c r="F123" s="374"/>
    </row>
    <row r="124" spans="2:6" x14ac:dyDescent="0.2">
      <c r="B124" s="382"/>
      <c r="C124" s="154" t="s">
        <v>1151</v>
      </c>
      <c r="D124" s="282"/>
      <c r="E124" s="286"/>
      <c r="F124" s="374"/>
    </row>
    <row r="125" spans="2:6" x14ac:dyDescent="0.2">
      <c r="B125" s="193" t="s">
        <v>64</v>
      </c>
      <c r="C125" s="247"/>
      <c r="D125" s="292"/>
      <c r="E125" s="292"/>
      <c r="F125" s="373"/>
    </row>
    <row r="126" spans="2:6" x14ac:dyDescent="0.2">
      <c r="B126" s="324">
        <v>1.22</v>
      </c>
      <c r="C126" s="154" t="s">
        <v>1147</v>
      </c>
      <c r="D126" s="282"/>
      <c r="E126" s="286"/>
      <c r="F126" s="374"/>
    </row>
    <row r="127" spans="2:6" x14ac:dyDescent="0.2">
      <c r="B127" s="382"/>
      <c r="C127" s="154" t="s">
        <v>1148</v>
      </c>
      <c r="D127" s="282"/>
      <c r="E127" s="286"/>
      <c r="F127" s="374"/>
    </row>
    <row r="128" spans="2:6" x14ac:dyDescent="0.2">
      <c r="B128" s="382"/>
      <c r="C128" s="154" t="s">
        <v>1149</v>
      </c>
      <c r="D128" s="282"/>
      <c r="E128" s="286"/>
      <c r="F128" s="374"/>
    </row>
    <row r="129" spans="2:6" x14ac:dyDescent="0.2">
      <c r="B129" s="382"/>
      <c r="C129" s="154" t="s">
        <v>1150</v>
      </c>
      <c r="D129" s="282"/>
      <c r="E129" s="286"/>
      <c r="F129" s="374"/>
    </row>
    <row r="130" spans="2:6" x14ac:dyDescent="0.2">
      <c r="B130" s="382"/>
      <c r="C130" s="154" t="s">
        <v>1151</v>
      </c>
      <c r="D130" s="282"/>
      <c r="E130" s="286"/>
      <c r="F130" s="374"/>
    </row>
    <row r="131" spans="2:6" x14ac:dyDescent="0.2">
      <c r="B131" s="193" t="s">
        <v>67</v>
      </c>
      <c r="C131" s="247"/>
      <c r="D131" s="292"/>
      <c r="E131" s="292"/>
      <c r="F131" s="373"/>
    </row>
    <row r="132" spans="2:6" x14ac:dyDescent="0.2">
      <c r="B132" s="324">
        <v>1.23</v>
      </c>
      <c r="C132" s="154" t="s">
        <v>1147</v>
      </c>
      <c r="D132" s="282"/>
      <c r="E132" s="286"/>
      <c r="F132" s="374"/>
    </row>
    <row r="133" spans="2:6" x14ac:dyDescent="0.2">
      <c r="B133" s="382"/>
      <c r="C133" s="154" t="s">
        <v>1148</v>
      </c>
      <c r="D133" s="282"/>
      <c r="E133" s="286"/>
      <c r="F133" s="374"/>
    </row>
    <row r="134" spans="2:6" x14ac:dyDescent="0.2">
      <c r="B134" s="382"/>
      <c r="C134" s="154" t="s">
        <v>1149</v>
      </c>
      <c r="D134" s="282"/>
      <c r="E134" s="286"/>
      <c r="F134" s="374"/>
    </row>
    <row r="135" spans="2:6" x14ac:dyDescent="0.2">
      <c r="B135" s="382"/>
      <c r="C135" s="154" t="s">
        <v>1150</v>
      </c>
      <c r="D135" s="282"/>
      <c r="E135" s="286"/>
      <c r="F135" s="374"/>
    </row>
    <row r="136" spans="2:6" x14ac:dyDescent="0.2">
      <c r="B136" s="382"/>
      <c r="C136" s="154" t="s">
        <v>1151</v>
      </c>
      <c r="D136" s="282"/>
      <c r="E136" s="286"/>
      <c r="F136" s="374"/>
    </row>
    <row r="137" spans="2:6" x14ac:dyDescent="0.2">
      <c r="B137" s="324">
        <v>1.24</v>
      </c>
      <c r="C137" s="154" t="s">
        <v>1147</v>
      </c>
      <c r="D137" s="282"/>
      <c r="E137" s="286"/>
      <c r="F137" s="374"/>
    </row>
    <row r="138" spans="2:6" x14ac:dyDescent="0.2">
      <c r="B138" s="382"/>
      <c r="C138" s="154" t="s">
        <v>1148</v>
      </c>
      <c r="D138" s="282"/>
      <c r="E138" s="286"/>
      <c r="F138" s="374"/>
    </row>
    <row r="139" spans="2:6" x14ac:dyDescent="0.2">
      <c r="B139" s="382"/>
      <c r="C139" s="154" t="s">
        <v>1149</v>
      </c>
      <c r="D139" s="282"/>
      <c r="E139" s="286"/>
      <c r="F139" s="374"/>
    </row>
    <row r="140" spans="2:6" x14ac:dyDescent="0.2">
      <c r="B140" s="382"/>
      <c r="C140" s="154" t="s">
        <v>1150</v>
      </c>
      <c r="D140" s="282"/>
      <c r="E140" s="286"/>
      <c r="F140" s="374"/>
    </row>
    <row r="141" spans="2:6" x14ac:dyDescent="0.2">
      <c r="B141" s="382"/>
      <c r="C141" s="154" t="s">
        <v>1151</v>
      </c>
      <c r="D141" s="282"/>
      <c r="E141" s="286"/>
      <c r="F141" s="374"/>
    </row>
    <row r="142" spans="2:6" x14ac:dyDescent="0.2">
      <c r="B142" s="193" t="s">
        <v>72</v>
      </c>
      <c r="C142" s="247"/>
      <c r="D142" s="292"/>
      <c r="E142" s="292"/>
      <c r="F142" s="373"/>
    </row>
    <row r="143" spans="2:6" x14ac:dyDescent="0.2">
      <c r="B143" s="324">
        <v>1.25</v>
      </c>
      <c r="C143" s="154" t="s">
        <v>1147</v>
      </c>
      <c r="D143" s="282"/>
      <c r="E143" s="286"/>
      <c r="F143" s="374"/>
    </row>
    <row r="144" spans="2:6" x14ac:dyDescent="0.2">
      <c r="B144" s="382"/>
      <c r="C144" s="154" t="s">
        <v>1148</v>
      </c>
      <c r="D144" s="282"/>
      <c r="E144" s="286"/>
      <c r="F144" s="374"/>
    </row>
    <row r="145" spans="2:6" x14ac:dyDescent="0.2">
      <c r="B145" s="382"/>
      <c r="C145" s="154" t="s">
        <v>1149</v>
      </c>
      <c r="D145" s="282"/>
      <c r="E145" s="286"/>
      <c r="F145" s="374"/>
    </row>
    <row r="146" spans="2:6" x14ac:dyDescent="0.2">
      <c r="B146" s="382"/>
      <c r="C146" s="154" t="s">
        <v>1150</v>
      </c>
      <c r="D146" s="282"/>
      <c r="E146" s="286"/>
      <c r="F146" s="374"/>
    </row>
    <row r="147" spans="2:6" x14ac:dyDescent="0.2">
      <c r="B147" s="382"/>
      <c r="C147" s="154" t="s">
        <v>1151</v>
      </c>
      <c r="D147" s="282"/>
      <c r="E147" s="286"/>
      <c r="F147" s="374"/>
    </row>
    <row r="148" spans="2:6" x14ac:dyDescent="0.2">
      <c r="B148" s="324">
        <v>1.26</v>
      </c>
      <c r="C148" s="154" t="s">
        <v>1147</v>
      </c>
      <c r="D148" s="282"/>
      <c r="E148" s="286"/>
      <c r="F148" s="374"/>
    </row>
    <row r="149" spans="2:6" x14ac:dyDescent="0.2">
      <c r="B149" s="382"/>
      <c r="C149" s="154" t="s">
        <v>1148</v>
      </c>
      <c r="D149" s="282"/>
      <c r="E149" s="286"/>
      <c r="F149" s="374"/>
    </row>
    <row r="150" spans="2:6" x14ac:dyDescent="0.2">
      <c r="B150" s="382"/>
      <c r="C150" s="154" t="s">
        <v>1149</v>
      </c>
      <c r="D150" s="282"/>
      <c r="E150" s="286"/>
      <c r="F150" s="374"/>
    </row>
    <row r="151" spans="2:6" x14ac:dyDescent="0.2">
      <c r="B151" s="382"/>
      <c r="C151" s="154" t="s">
        <v>1150</v>
      </c>
      <c r="D151" s="282"/>
      <c r="E151" s="286"/>
      <c r="F151" s="374"/>
    </row>
    <row r="152" spans="2:6" x14ac:dyDescent="0.2">
      <c r="B152" s="382"/>
      <c r="C152" s="154" t="s">
        <v>1151</v>
      </c>
      <c r="D152" s="282"/>
      <c r="E152" s="286"/>
      <c r="F152" s="374"/>
    </row>
    <row r="153" spans="2:6" x14ac:dyDescent="0.2">
      <c r="B153" s="193" t="s">
        <v>77</v>
      </c>
      <c r="C153" s="247"/>
      <c r="D153" s="292"/>
      <c r="E153" s="292"/>
      <c r="F153" s="373"/>
    </row>
    <row r="154" spans="2:6" x14ac:dyDescent="0.2">
      <c r="B154" s="324">
        <v>1.27</v>
      </c>
      <c r="C154" s="154" t="s">
        <v>1147</v>
      </c>
      <c r="D154" s="282"/>
      <c r="E154" s="286"/>
      <c r="F154" s="374"/>
    </row>
    <row r="155" spans="2:6" x14ac:dyDescent="0.2">
      <c r="B155" s="382"/>
      <c r="C155" s="154" t="s">
        <v>1148</v>
      </c>
      <c r="D155" s="282"/>
      <c r="E155" s="286"/>
      <c r="F155" s="374"/>
    </row>
    <row r="156" spans="2:6" x14ac:dyDescent="0.2">
      <c r="B156" s="382"/>
      <c r="C156" s="154" t="s">
        <v>1149</v>
      </c>
      <c r="D156" s="282"/>
      <c r="E156" s="286"/>
      <c r="F156" s="374"/>
    </row>
    <row r="157" spans="2:6" x14ac:dyDescent="0.2">
      <c r="B157" s="382"/>
      <c r="C157" s="154" t="s">
        <v>1150</v>
      </c>
      <c r="D157" s="282"/>
      <c r="E157" s="286"/>
      <c r="F157" s="374"/>
    </row>
    <row r="158" spans="2:6" x14ac:dyDescent="0.2">
      <c r="B158" s="382"/>
      <c r="C158" s="154" t="s">
        <v>1151</v>
      </c>
      <c r="D158" s="282"/>
      <c r="E158" s="286"/>
      <c r="F158" s="374"/>
    </row>
    <row r="159" spans="2:6" x14ac:dyDescent="0.2">
      <c r="B159" s="193" t="s">
        <v>80</v>
      </c>
      <c r="C159" s="247"/>
      <c r="D159" s="292"/>
      <c r="E159" s="292"/>
      <c r="F159" s="373"/>
    </row>
    <row r="160" spans="2:6" x14ac:dyDescent="0.2">
      <c r="B160" s="324">
        <v>1.28</v>
      </c>
      <c r="C160" s="154" t="s">
        <v>1147</v>
      </c>
      <c r="D160" s="282"/>
      <c r="E160" s="286"/>
      <c r="F160" s="374"/>
    </row>
    <row r="161" spans="2:6" x14ac:dyDescent="0.2">
      <c r="B161" s="382"/>
      <c r="C161" s="154" t="s">
        <v>1148</v>
      </c>
      <c r="D161" s="282"/>
      <c r="E161" s="286"/>
      <c r="F161" s="374"/>
    </row>
    <row r="162" spans="2:6" x14ac:dyDescent="0.2">
      <c r="B162" s="382"/>
      <c r="C162" s="154" t="s">
        <v>1149</v>
      </c>
      <c r="D162" s="282"/>
      <c r="E162" s="286"/>
      <c r="F162" s="374"/>
    </row>
    <row r="163" spans="2:6" x14ac:dyDescent="0.2">
      <c r="B163" s="382"/>
      <c r="C163" s="154" t="s">
        <v>1150</v>
      </c>
      <c r="D163" s="282"/>
      <c r="E163" s="286"/>
      <c r="F163" s="374"/>
    </row>
    <row r="164" spans="2:6" x14ac:dyDescent="0.2">
      <c r="B164" s="382"/>
      <c r="C164" s="154" t="s">
        <v>1151</v>
      </c>
      <c r="D164" s="282"/>
      <c r="E164" s="286"/>
      <c r="F164" s="374"/>
    </row>
    <row r="165" spans="2:6" x14ac:dyDescent="0.2">
      <c r="B165" s="192" t="s">
        <v>83</v>
      </c>
      <c r="C165" s="252"/>
      <c r="D165" s="303"/>
      <c r="E165" s="303"/>
      <c r="F165" s="300"/>
    </row>
    <row r="166" spans="2:6" x14ac:dyDescent="0.2">
      <c r="B166" s="193" t="s">
        <v>84</v>
      </c>
      <c r="C166" s="247"/>
      <c r="D166" s="292"/>
      <c r="E166" s="292"/>
      <c r="F166" s="373"/>
    </row>
    <row r="167" spans="2:6" x14ac:dyDescent="0.2">
      <c r="B167" s="324">
        <v>1.29</v>
      </c>
      <c r="C167" s="154" t="s">
        <v>1147</v>
      </c>
      <c r="D167" s="282"/>
      <c r="E167" s="286"/>
      <c r="F167" s="374"/>
    </row>
    <row r="168" spans="2:6" x14ac:dyDescent="0.2">
      <c r="B168" s="382"/>
      <c r="C168" s="154" t="s">
        <v>1148</v>
      </c>
      <c r="D168" s="282"/>
      <c r="E168" s="286"/>
      <c r="F168" s="374"/>
    </row>
    <row r="169" spans="2:6" x14ac:dyDescent="0.2">
      <c r="B169" s="382"/>
      <c r="C169" s="154" t="s">
        <v>1149</v>
      </c>
      <c r="D169" s="282"/>
      <c r="E169" s="286"/>
      <c r="F169" s="374"/>
    </row>
    <row r="170" spans="2:6" x14ac:dyDescent="0.2">
      <c r="B170" s="382"/>
      <c r="C170" s="154" t="s">
        <v>1150</v>
      </c>
      <c r="D170" s="282"/>
      <c r="E170" s="286"/>
      <c r="F170" s="374"/>
    </row>
    <row r="171" spans="2:6" x14ac:dyDescent="0.2">
      <c r="B171" s="382"/>
      <c r="C171" s="154" t="s">
        <v>1151</v>
      </c>
      <c r="D171" s="282"/>
      <c r="E171" s="286"/>
      <c r="F171" s="374"/>
    </row>
    <row r="172" spans="2:6" x14ac:dyDescent="0.2">
      <c r="B172" s="325">
        <v>1.3</v>
      </c>
      <c r="C172" s="154" t="s">
        <v>1147</v>
      </c>
      <c r="D172" s="282"/>
      <c r="E172" s="286"/>
      <c r="F172" s="374"/>
    </row>
    <row r="173" spans="2:6" x14ac:dyDescent="0.2">
      <c r="B173" s="382"/>
      <c r="C173" s="154" t="s">
        <v>1148</v>
      </c>
      <c r="D173" s="282"/>
      <c r="E173" s="286"/>
      <c r="F173" s="374"/>
    </row>
    <row r="174" spans="2:6" x14ac:dyDescent="0.2">
      <c r="B174" s="382"/>
      <c r="C174" s="154" t="s">
        <v>1149</v>
      </c>
      <c r="D174" s="282"/>
      <c r="E174" s="286"/>
      <c r="F174" s="374"/>
    </row>
    <row r="175" spans="2:6" x14ac:dyDescent="0.2">
      <c r="B175" s="382"/>
      <c r="C175" s="154" t="s">
        <v>1150</v>
      </c>
      <c r="D175" s="282"/>
      <c r="E175" s="286"/>
      <c r="F175" s="374"/>
    </row>
    <row r="176" spans="2:6" x14ac:dyDescent="0.2">
      <c r="B176" s="382"/>
      <c r="C176" s="154" t="s">
        <v>1151</v>
      </c>
      <c r="D176" s="282"/>
      <c r="E176" s="286"/>
      <c r="F176" s="374"/>
    </row>
    <row r="177" spans="2:6" x14ac:dyDescent="0.2">
      <c r="B177" s="324">
        <v>1.31</v>
      </c>
      <c r="C177" s="154" t="s">
        <v>1147</v>
      </c>
      <c r="D177" s="282"/>
      <c r="E177" s="286"/>
      <c r="F177" s="374"/>
    </row>
    <row r="178" spans="2:6" x14ac:dyDescent="0.2">
      <c r="B178" s="382"/>
      <c r="C178" s="154" t="s">
        <v>1148</v>
      </c>
      <c r="D178" s="282"/>
      <c r="E178" s="286"/>
      <c r="F178" s="374"/>
    </row>
    <row r="179" spans="2:6" x14ac:dyDescent="0.2">
      <c r="B179" s="382"/>
      <c r="C179" s="154" t="s">
        <v>1149</v>
      </c>
      <c r="D179" s="282"/>
      <c r="E179" s="286"/>
      <c r="F179" s="374"/>
    </row>
    <row r="180" spans="2:6" x14ac:dyDescent="0.2">
      <c r="B180" s="382"/>
      <c r="C180" s="154" t="s">
        <v>1150</v>
      </c>
      <c r="D180" s="282"/>
      <c r="E180" s="286"/>
      <c r="F180" s="374"/>
    </row>
    <row r="181" spans="2:6" x14ac:dyDescent="0.2">
      <c r="B181" s="382"/>
      <c r="C181" s="154" t="s">
        <v>1151</v>
      </c>
      <c r="D181" s="282"/>
      <c r="E181" s="286"/>
      <c r="F181" s="374"/>
    </row>
    <row r="182" spans="2:6" x14ac:dyDescent="0.2">
      <c r="B182" s="324">
        <v>1.32</v>
      </c>
      <c r="C182" s="154" t="s">
        <v>1147</v>
      </c>
      <c r="D182" s="282"/>
      <c r="E182" s="286"/>
      <c r="F182" s="374"/>
    </row>
    <row r="183" spans="2:6" x14ac:dyDescent="0.2">
      <c r="B183" s="382"/>
      <c r="C183" s="154" t="s">
        <v>1148</v>
      </c>
      <c r="D183" s="282"/>
      <c r="E183" s="286"/>
      <c r="F183" s="374"/>
    </row>
    <row r="184" spans="2:6" x14ac:dyDescent="0.2">
      <c r="B184" s="382"/>
      <c r="C184" s="154" t="s">
        <v>1149</v>
      </c>
      <c r="D184" s="282"/>
      <c r="E184" s="286"/>
      <c r="F184" s="374"/>
    </row>
    <row r="185" spans="2:6" x14ac:dyDescent="0.2">
      <c r="B185" s="382"/>
      <c r="C185" s="154" t="s">
        <v>1150</v>
      </c>
      <c r="D185" s="282"/>
      <c r="E185" s="286"/>
      <c r="F185" s="374"/>
    </row>
    <row r="186" spans="2:6" x14ac:dyDescent="0.2">
      <c r="B186" s="382"/>
      <c r="C186" s="154" t="s">
        <v>1151</v>
      </c>
      <c r="D186" s="282"/>
      <c r="E186" s="286"/>
      <c r="F186" s="374"/>
    </row>
    <row r="187" spans="2:6" x14ac:dyDescent="0.2">
      <c r="B187" s="324">
        <v>1.33</v>
      </c>
      <c r="C187" s="154" t="s">
        <v>1147</v>
      </c>
      <c r="D187" s="282"/>
      <c r="E187" s="286"/>
      <c r="F187" s="374"/>
    </row>
    <row r="188" spans="2:6" x14ac:dyDescent="0.2">
      <c r="B188" s="382"/>
      <c r="C188" s="154" t="s">
        <v>1148</v>
      </c>
      <c r="D188" s="282"/>
      <c r="E188" s="286"/>
      <c r="F188" s="374"/>
    </row>
    <row r="189" spans="2:6" x14ac:dyDescent="0.2">
      <c r="B189" s="382"/>
      <c r="C189" s="154" t="s">
        <v>1149</v>
      </c>
      <c r="D189" s="282"/>
      <c r="E189" s="286"/>
      <c r="F189" s="374"/>
    </row>
    <row r="190" spans="2:6" x14ac:dyDescent="0.2">
      <c r="B190" s="382"/>
      <c r="C190" s="154" t="s">
        <v>1150</v>
      </c>
      <c r="D190" s="282"/>
      <c r="E190" s="286"/>
      <c r="F190" s="374"/>
    </row>
    <row r="191" spans="2:6" x14ac:dyDescent="0.2">
      <c r="B191" s="382"/>
      <c r="C191" s="154" t="s">
        <v>1151</v>
      </c>
      <c r="D191" s="282"/>
      <c r="E191" s="286"/>
      <c r="F191" s="374"/>
    </row>
  </sheetData>
  <autoFilter ref="B5:F191"/>
  <dataValidations count="2">
    <dataValidation type="list" allowBlank="1" showInputMessage="1" showErrorMessage="1" sqref="F167:F191 F160:F164 F154:F158 F143:F152 F132:F141 F126:F130 F110:F124 F93:F107 F87:F91 F76:F85 F65:F74 F59:F63 F48:F57 F42:F46 F35:F39 F19:F33 F8:F17">
      <formula1>$AA$1:$AC$1</formula1>
    </dataValidation>
    <dataValidation type="date" allowBlank="1" showInputMessage="1" showErrorMessage="1" prompt="Enter a date value (for example, 19/10/2020)" sqref="E8:E191">
      <formula1>StartDate</formula1>
      <formula2>EndDate</formula2>
    </dataValidation>
  </dataValidations>
  <hyperlinks>
    <hyperlink ref="B8" location="Governance!A1.01" display="Governance!A1.01"/>
    <hyperlink ref="B13" location="Governance!A1.02" display="Governance!A1.02"/>
    <hyperlink ref="B19" location="Governance!A1.03" display="Governance!A1.03"/>
    <hyperlink ref="B24" location="Governance!A1.04" display="Governance!A1.04"/>
    <hyperlink ref="B29" location="Governance!A1.05" display="Governance!A1.05"/>
    <hyperlink ref="B35" location="Governance!A1.06" display="Governance!A1.06"/>
    <hyperlink ref="B42" location="Governance!A1.07" display="Governance!A1.07"/>
    <hyperlink ref="B48" location="Governance!A1.08" display="Governance!A1.08"/>
    <hyperlink ref="B53" location="Governance!A1.09" display="Governance!A1.09"/>
    <hyperlink ref="B59" location="Governance!A1.10" display="Governance!A1.10"/>
    <hyperlink ref="B65" location="Governance!A1.11" display="Governance!A1.11"/>
    <hyperlink ref="B70" location="Governance!A1.12" display="Governance!A1.12"/>
    <hyperlink ref="B76" location="Governance!A1.13" display="Governance!A1.13"/>
    <hyperlink ref="B81" location="Governance!A1.14" display="Governance!A1.14"/>
    <hyperlink ref="B87" location="Governance!A1.15" display="Governance!A1.15"/>
    <hyperlink ref="B93" location="Governance!A1.16" display="Governance!A1.16"/>
    <hyperlink ref="B98" location="Governance!A1.17" display="Governance!A1.17"/>
    <hyperlink ref="B103" location="Governance!A1.18" display="Governance!A1.18"/>
    <hyperlink ref="B110" location="Governance!A1.19" display="Governance!A1.19"/>
    <hyperlink ref="B115" location="Governance!A1.20" display="Governance!A1.20"/>
    <hyperlink ref="B120" location="Governance!A1.21" display="Governance!A1.21"/>
    <hyperlink ref="B126" location="Governance!A1.22" display="Governance!A1.22"/>
    <hyperlink ref="B132" location="Governance!A1.23" display="Governance!A1.23"/>
    <hyperlink ref="B137" location="Governance!A1.24" display="Governance!A1.24"/>
    <hyperlink ref="B143" location="Governance!A1.25" display="Governance!A1.25"/>
    <hyperlink ref="B148" location="Governance!A1.26" display="Governance!A1.26"/>
    <hyperlink ref="B154" location="Governance!A1.27" display="Governance!A1.27"/>
    <hyperlink ref="B160" location="Governance!A1.28" display="Governance!A1.28"/>
    <hyperlink ref="B167" location="Governance!A1.29" display="Governance!A1.29"/>
    <hyperlink ref="B172" location="Governance!A1.30" display="Governance!A1.30"/>
    <hyperlink ref="B177" location="Governance!A1.31" display="Governance!A1.31"/>
    <hyperlink ref="B182" location="Governance!A1.32" display="Governance!A1.32"/>
    <hyperlink ref="B187" location="Governance!A1.33" display="Governance!A1.33"/>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5CC"/>
  </sheetPr>
  <dimension ref="A1:AE27"/>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1" t="s">
        <v>1372</v>
      </c>
      <c r="AA1" t="s">
        <v>380</v>
      </c>
      <c r="AB1" t="s">
        <v>1324</v>
      </c>
      <c r="AC1" t="s">
        <v>1293</v>
      </c>
      <c r="AD1" t="s">
        <v>1292</v>
      </c>
      <c r="AE1" t="s">
        <v>382</v>
      </c>
    </row>
    <row r="2" spans="1:31" ht="39.950000000000003" customHeight="1" x14ac:dyDescent="0.2">
      <c r="B2" s="4" t="s">
        <v>95</v>
      </c>
      <c r="AA2" t="s">
        <v>383</v>
      </c>
      <c r="AB2" t="s">
        <v>384</v>
      </c>
      <c r="AC2" t="s">
        <v>385</v>
      </c>
    </row>
    <row r="3" spans="1:31" ht="25.5" x14ac:dyDescent="0.2">
      <c r="A3" s="360" t="s">
        <v>1</v>
      </c>
      <c r="B3" s="41" t="s">
        <v>2</v>
      </c>
      <c r="C3" s="41" t="s">
        <v>3</v>
      </c>
      <c r="D3" s="41" t="s">
        <v>4</v>
      </c>
      <c r="E3" s="41" t="s">
        <v>5</v>
      </c>
      <c r="F3" s="41" t="s">
        <v>6</v>
      </c>
      <c r="G3" s="41" t="s">
        <v>1294</v>
      </c>
      <c r="H3" s="41" t="s">
        <v>7</v>
      </c>
      <c r="I3" s="41" t="s">
        <v>8</v>
      </c>
      <c r="J3" s="304" t="s">
        <v>9</v>
      </c>
      <c r="K3" s="41" t="s">
        <v>10</v>
      </c>
      <c r="L3" s="311" t="s">
        <v>1185</v>
      </c>
    </row>
    <row r="4" spans="1:31" x14ac:dyDescent="0.2">
      <c r="A4" s="163" t="s">
        <v>96</v>
      </c>
      <c r="B4" s="164"/>
      <c r="C4" s="164"/>
      <c r="D4" s="164"/>
      <c r="E4" s="165"/>
      <c r="F4" s="166"/>
      <c r="G4" s="166"/>
      <c r="H4" s="164"/>
      <c r="I4" s="166"/>
      <c r="J4" s="230"/>
      <c r="K4" s="166"/>
      <c r="L4" s="312"/>
    </row>
    <row r="5" spans="1:31" x14ac:dyDescent="0.2">
      <c r="A5" s="156" t="s">
        <v>97</v>
      </c>
      <c r="B5" s="157"/>
      <c r="C5" s="157"/>
      <c r="D5" s="157"/>
      <c r="E5" s="158"/>
      <c r="F5" s="158"/>
      <c r="G5" s="158"/>
      <c r="H5" s="157"/>
      <c r="I5" s="158"/>
      <c r="J5" s="228"/>
      <c r="K5" s="234"/>
      <c r="L5" s="313"/>
    </row>
    <row r="6" spans="1:31" ht="255" x14ac:dyDescent="0.2">
      <c r="A6" s="56">
        <v>2.0099999999999998</v>
      </c>
      <c r="B6" s="42" t="s">
        <v>98</v>
      </c>
      <c r="C6" s="42" t="s">
        <v>941</v>
      </c>
      <c r="D6" s="42" t="s">
        <v>942</v>
      </c>
      <c r="E6" s="319" t="s">
        <v>99</v>
      </c>
      <c r="F6" s="44"/>
      <c r="G6" s="54" t="str">
        <f>IF(R2.01=$AA$1,100%,IF(R2.01=$AB$1,80%,IF(R2.01=$AC$1,50%,IF(R2.01=$AD$1,20%,""))))</f>
        <v/>
      </c>
      <c r="H6" s="42"/>
      <c r="I6" s="43"/>
      <c r="J6" s="305"/>
      <c r="K6" s="53"/>
      <c r="L6" s="326" t="s">
        <v>1186</v>
      </c>
    </row>
    <row r="7" spans="1:31" x14ac:dyDescent="0.2">
      <c r="A7" s="156" t="s">
        <v>100</v>
      </c>
      <c r="B7" s="157"/>
      <c r="C7" s="157"/>
      <c r="D7" s="157"/>
      <c r="E7" s="158"/>
      <c r="F7" s="158"/>
      <c r="G7" s="158"/>
      <c r="H7" s="157"/>
      <c r="I7" s="158"/>
      <c r="J7" s="228"/>
      <c r="K7" s="389"/>
      <c r="L7" s="313"/>
    </row>
    <row r="8" spans="1:31" ht="306" x14ac:dyDescent="0.2">
      <c r="A8" s="56">
        <v>2.02</v>
      </c>
      <c r="B8" s="42" t="s">
        <v>101</v>
      </c>
      <c r="C8" s="42" t="s">
        <v>943</v>
      </c>
      <c r="D8" s="42" t="s">
        <v>944</v>
      </c>
      <c r="E8" s="319" t="s">
        <v>102</v>
      </c>
      <c r="F8" s="44"/>
      <c r="G8" s="54" t="str">
        <f>IF(R2.02=$AA$1,100%,IF(R2.02=$AB$1,80%,IF(R2.02=$AC$1,50%,IF(R2.02=$AD$1,20%,""))))</f>
        <v/>
      </c>
      <c r="H8" s="42"/>
      <c r="I8" s="43"/>
      <c r="J8" s="305"/>
      <c r="K8" s="53"/>
      <c r="L8" s="326" t="s">
        <v>1187</v>
      </c>
    </row>
    <row r="9" spans="1:31" x14ac:dyDescent="0.2">
      <c r="A9" s="163" t="s">
        <v>103</v>
      </c>
      <c r="B9" s="164"/>
      <c r="C9" s="164"/>
      <c r="D9" s="164"/>
      <c r="E9" s="165"/>
      <c r="F9" s="166"/>
      <c r="G9" s="166"/>
      <c r="H9" s="164"/>
      <c r="I9" s="166"/>
      <c r="J9" s="230"/>
      <c r="K9" s="166"/>
      <c r="L9" s="314"/>
    </row>
    <row r="10" spans="1:31" x14ac:dyDescent="0.2">
      <c r="A10" s="156" t="s">
        <v>104</v>
      </c>
      <c r="B10" s="157"/>
      <c r="C10" s="157"/>
      <c r="D10" s="157"/>
      <c r="E10" s="158"/>
      <c r="F10" s="158"/>
      <c r="G10" s="158"/>
      <c r="H10" s="157"/>
      <c r="I10" s="158"/>
      <c r="J10" s="228"/>
      <c r="K10" s="234"/>
      <c r="L10" s="313"/>
    </row>
    <row r="11" spans="1:31" ht="114.75" x14ac:dyDescent="0.2">
      <c r="A11" s="56">
        <v>2.0299999999999998</v>
      </c>
      <c r="B11" s="42" t="s">
        <v>105</v>
      </c>
      <c r="C11" s="42" t="s">
        <v>945</v>
      </c>
      <c r="D11" s="42" t="s">
        <v>946</v>
      </c>
      <c r="E11" s="319" t="s">
        <v>106</v>
      </c>
      <c r="F11" s="44"/>
      <c r="G11" s="54" t="str">
        <f>IF(R2.03=$AA$1,100%,IF(R2.03=$AB$1,80%,IF(R2.03=$AC$1,50%,IF(R2.03=$AD$1,20%,""))))</f>
        <v/>
      </c>
      <c r="H11" s="42"/>
      <c r="I11" s="43"/>
      <c r="J11" s="305"/>
      <c r="K11" s="53"/>
      <c r="L11" s="326" t="s">
        <v>1188</v>
      </c>
    </row>
    <row r="12" spans="1:31" ht="255" x14ac:dyDescent="0.2">
      <c r="A12" s="56">
        <v>2.04</v>
      </c>
      <c r="B12" s="42" t="s">
        <v>107</v>
      </c>
      <c r="C12" s="42" t="s">
        <v>947</v>
      </c>
      <c r="D12" s="42" t="s">
        <v>948</v>
      </c>
      <c r="E12" s="319" t="s">
        <v>108</v>
      </c>
      <c r="F12" s="44"/>
      <c r="G12" s="54" t="str">
        <f>IF(R2.04=$AA$1,100%,IF(R2.04=$AB$1,80%,IF(R2.04=$AC$1,50%,IF(R2.04=$AD$1,20%,""))))</f>
        <v/>
      </c>
      <c r="H12" s="42"/>
      <c r="I12" s="43"/>
      <c r="J12" s="305"/>
      <c r="K12" s="53"/>
      <c r="L12" s="326" t="s">
        <v>1189</v>
      </c>
    </row>
    <row r="13" spans="1:31" ht="191.25" x14ac:dyDescent="0.2">
      <c r="A13" s="56">
        <v>2.0499999999999998</v>
      </c>
      <c r="B13" s="42" t="s">
        <v>109</v>
      </c>
      <c r="C13" s="42" t="s">
        <v>949</v>
      </c>
      <c r="D13" s="42" t="s">
        <v>950</v>
      </c>
      <c r="E13" s="319" t="s">
        <v>110</v>
      </c>
      <c r="F13" s="44"/>
      <c r="G13" s="54" t="str">
        <f>IF(R2.05=$AA$1,100%,IF(R2.05=$AB$1,80%,IF(R2.05=$AC$1,50%,IF(R2.05=$AD$1,20%,""))))</f>
        <v/>
      </c>
      <c r="H13" s="42"/>
      <c r="I13" s="43"/>
      <c r="J13" s="305"/>
      <c r="K13" s="53"/>
      <c r="L13" s="326" t="s">
        <v>1190</v>
      </c>
    </row>
    <row r="14" spans="1:31" x14ac:dyDescent="0.2">
      <c r="A14" s="156" t="s">
        <v>111</v>
      </c>
      <c r="B14" s="157"/>
      <c r="C14" s="157"/>
      <c r="D14" s="157"/>
      <c r="E14" s="158"/>
      <c r="F14" s="158"/>
      <c r="G14" s="158"/>
      <c r="H14" s="157"/>
      <c r="I14" s="158"/>
      <c r="J14" s="228"/>
      <c r="K14" s="389"/>
      <c r="L14" s="313"/>
    </row>
    <row r="15" spans="1:31" ht="242.25" x14ac:dyDescent="0.2">
      <c r="A15" s="56">
        <v>2.06</v>
      </c>
      <c r="B15" s="42" t="s">
        <v>112</v>
      </c>
      <c r="C15" s="42" t="s">
        <v>951</v>
      </c>
      <c r="D15" s="42" t="s">
        <v>952</v>
      </c>
      <c r="E15" s="319" t="s">
        <v>113</v>
      </c>
      <c r="F15" s="44"/>
      <c r="G15" s="54" t="str">
        <f>IF(R2.06=$AA$1,100%,IF(R2.06=$AB$1,80%,IF(R2.06=$AC$1,50%,IF(R2.06=$AD$1,20%,""))))</f>
        <v/>
      </c>
      <c r="H15" s="42"/>
      <c r="I15" s="43"/>
      <c r="J15" s="305"/>
      <c r="K15" s="53"/>
      <c r="L15" s="326" t="s">
        <v>1191</v>
      </c>
    </row>
    <row r="16" spans="1:31" ht="102" x14ac:dyDescent="0.2">
      <c r="A16" s="56">
        <v>2.0699999999999998</v>
      </c>
      <c r="B16" s="42" t="s">
        <v>114</v>
      </c>
      <c r="C16" s="42" t="s">
        <v>953</v>
      </c>
      <c r="D16" s="42" t="s">
        <v>954</v>
      </c>
      <c r="E16" s="319" t="s">
        <v>115</v>
      </c>
      <c r="F16" s="44"/>
      <c r="G16" s="54" t="str">
        <f>IF(R2.07=$AA$1,100%,IF(R2.07=$AB$1,80%,IF(R2.07=$AC$1,50%,IF(R2.07=$AD$1,20%,""))))</f>
        <v/>
      </c>
      <c r="H16" s="42"/>
      <c r="I16" s="43"/>
      <c r="J16" s="305"/>
      <c r="K16" s="53"/>
      <c r="L16" s="326" t="s">
        <v>1192</v>
      </c>
    </row>
    <row r="17" spans="1:12" x14ac:dyDescent="0.2">
      <c r="A17" s="163" t="s">
        <v>116</v>
      </c>
      <c r="B17" s="164"/>
      <c r="C17" s="164"/>
      <c r="D17" s="164"/>
      <c r="E17" s="165"/>
      <c r="F17" s="166"/>
      <c r="G17" s="166"/>
      <c r="H17" s="164"/>
      <c r="I17" s="166"/>
      <c r="J17" s="230"/>
      <c r="K17" s="166"/>
      <c r="L17" s="314"/>
    </row>
    <row r="18" spans="1:12" x14ac:dyDescent="0.2">
      <c r="A18" s="156" t="s">
        <v>117</v>
      </c>
      <c r="B18" s="157"/>
      <c r="C18" s="157"/>
      <c r="D18" s="157"/>
      <c r="E18" s="158"/>
      <c r="F18" s="158"/>
      <c r="G18" s="158"/>
      <c r="H18" s="157"/>
      <c r="I18" s="158"/>
      <c r="J18" s="228"/>
      <c r="K18" s="234"/>
      <c r="L18" s="313"/>
    </row>
    <row r="19" spans="1:12" ht="229.5" x14ac:dyDescent="0.2">
      <c r="A19" s="56">
        <v>2.08</v>
      </c>
      <c r="B19" s="42" t="s">
        <v>118</v>
      </c>
      <c r="C19" s="42" t="s">
        <v>955</v>
      </c>
      <c r="D19" s="42" t="s">
        <v>956</v>
      </c>
      <c r="E19" s="319" t="s">
        <v>119</v>
      </c>
      <c r="F19" s="44"/>
      <c r="G19" s="54" t="str">
        <f>IF(R2.08=$AA$1,100%,IF(R2.08=$AB$1,80%,IF(R2.08=$AC$1,50%,IF(R2.08=$AD$1,20%,""))))</f>
        <v/>
      </c>
      <c r="H19" s="42"/>
      <c r="I19" s="43"/>
      <c r="J19" s="305"/>
      <c r="K19" s="53"/>
      <c r="L19" s="326" t="s">
        <v>1193</v>
      </c>
    </row>
    <row r="20" spans="1:12" ht="102" x14ac:dyDescent="0.2">
      <c r="A20" s="56">
        <v>2.09</v>
      </c>
      <c r="B20" s="42" t="s">
        <v>120</v>
      </c>
      <c r="C20" s="42" t="s">
        <v>957</v>
      </c>
      <c r="D20" s="42" t="s">
        <v>958</v>
      </c>
      <c r="E20" s="319" t="s">
        <v>121</v>
      </c>
      <c r="F20" s="44"/>
      <c r="G20" s="54" t="str">
        <f>IF(R2.09=$AA$1,100%,IF(R2.09=$AB$1,80%,IF(R2.09=$AC$1,50%,IF(R2.09=$AD$1,20%,""))))</f>
        <v/>
      </c>
      <c r="H20" s="42"/>
      <c r="I20" s="43"/>
      <c r="J20" s="305"/>
      <c r="K20" s="53"/>
      <c r="L20" s="326" t="s">
        <v>1194</v>
      </c>
    </row>
    <row r="21" spans="1:12" ht="178.5" x14ac:dyDescent="0.2">
      <c r="A21" s="57">
        <v>2.1</v>
      </c>
      <c r="B21" s="42" t="s">
        <v>122</v>
      </c>
      <c r="C21" s="42" t="s">
        <v>959</v>
      </c>
      <c r="D21" s="42" t="s">
        <v>960</v>
      </c>
      <c r="E21" s="319" t="s">
        <v>123</v>
      </c>
      <c r="F21" s="44"/>
      <c r="G21" s="54" t="str">
        <f>IF(R2.10=$AA$1,100%,IF(R2.10=$AB$1,80%,IF(R2.10=$AC$1,50%,IF(R2.10=$AD$1,20%,""))))</f>
        <v/>
      </c>
      <c r="H21" s="42"/>
      <c r="I21" s="43"/>
      <c r="J21" s="305"/>
      <c r="K21" s="53"/>
      <c r="L21" s="326" t="s">
        <v>1195</v>
      </c>
    </row>
    <row r="22" spans="1:12" x14ac:dyDescent="0.2">
      <c r="A22" s="163" t="s">
        <v>124</v>
      </c>
      <c r="B22" s="164"/>
      <c r="C22" s="164"/>
      <c r="D22" s="164"/>
      <c r="E22" s="165"/>
      <c r="F22" s="166"/>
      <c r="G22" s="166"/>
      <c r="H22" s="164"/>
      <c r="I22" s="166"/>
      <c r="J22" s="230"/>
      <c r="K22" s="166"/>
      <c r="L22" s="314"/>
    </row>
    <row r="23" spans="1:12" x14ac:dyDescent="0.2">
      <c r="A23" s="156" t="s">
        <v>125</v>
      </c>
      <c r="B23" s="157"/>
      <c r="C23" s="157"/>
      <c r="D23" s="157"/>
      <c r="E23" s="158"/>
      <c r="F23" s="158"/>
      <c r="G23" s="158"/>
      <c r="H23" s="157"/>
      <c r="I23" s="158"/>
      <c r="J23" s="228"/>
      <c r="K23" s="234"/>
      <c r="L23" s="313"/>
    </row>
    <row r="24" spans="1:12" ht="267.75" x14ac:dyDescent="0.2">
      <c r="A24" s="56">
        <v>2.11</v>
      </c>
      <c r="B24" s="42" t="s">
        <v>126</v>
      </c>
      <c r="C24" s="42" t="s">
        <v>961</v>
      </c>
      <c r="D24" s="42" t="s">
        <v>962</v>
      </c>
      <c r="E24" s="319" t="s">
        <v>127</v>
      </c>
      <c r="F24" s="44"/>
      <c r="G24" s="54" t="str">
        <f>IF(R2.11=$AA$1,100%,IF(R2.11=$AB$1,80%,IF(R2.11=$AC$1,50%,IF(R2.11=$AD$1,20%,""))))</f>
        <v/>
      </c>
      <c r="H24" s="42"/>
      <c r="I24" s="43"/>
      <c r="J24" s="305"/>
      <c r="K24" s="53"/>
      <c r="L24" s="326" t="s">
        <v>1196</v>
      </c>
    </row>
    <row r="25" spans="1:12" ht="102" x14ac:dyDescent="0.2">
      <c r="A25" s="56">
        <v>2.12</v>
      </c>
      <c r="B25" s="42" t="s">
        <v>128</v>
      </c>
      <c r="C25" s="42" t="s">
        <v>963</v>
      </c>
      <c r="D25" s="42" t="s">
        <v>964</v>
      </c>
      <c r="E25" s="319" t="s">
        <v>129</v>
      </c>
      <c r="F25" s="44"/>
      <c r="G25" s="54" t="str">
        <f>IF(R2.12=$AA$1,100%,IF(R2.12=$AB$1,80%,IF(R2.12=$AC$1,50%,IF(R2.12=$AD$1,20%,""))))</f>
        <v/>
      </c>
      <c r="H25" s="42"/>
      <c r="I25" s="43"/>
      <c r="J25" s="305"/>
      <c r="K25" s="53"/>
      <c r="L25" s="326" t="s">
        <v>1197</v>
      </c>
    </row>
    <row r="26" spans="1:12" ht="280.5" x14ac:dyDescent="0.2">
      <c r="A26" s="56">
        <v>2.13</v>
      </c>
      <c r="B26" s="42" t="s">
        <v>130</v>
      </c>
      <c r="C26" s="42" t="s">
        <v>965</v>
      </c>
      <c r="D26" s="42" t="s">
        <v>966</v>
      </c>
      <c r="E26" s="319" t="s">
        <v>131</v>
      </c>
      <c r="F26" s="44"/>
      <c r="G26" s="54" t="str">
        <f>IF(R2.13=$AA$1,100%,IF(R2.13=$AB$1,80%,IF(R2.13=$AC$1,50%,IF(R2.13=$AD$1,20%,""))))</f>
        <v/>
      </c>
      <c r="H26" s="42"/>
      <c r="I26" s="43"/>
      <c r="J26" s="305"/>
      <c r="K26" s="53"/>
      <c r="L26" s="326" t="s">
        <v>1198</v>
      </c>
    </row>
    <row r="27" spans="1:12" ht="102" x14ac:dyDescent="0.2">
      <c r="A27" s="56">
        <v>2.14</v>
      </c>
      <c r="B27" s="42" t="s">
        <v>969</v>
      </c>
      <c r="C27" s="42" t="s">
        <v>967</v>
      </c>
      <c r="D27" s="42" t="s">
        <v>968</v>
      </c>
      <c r="E27" s="319" t="s">
        <v>132</v>
      </c>
      <c r="F27" s="44"/>
      <c r="G27" s="54" t="str">
        <f>IF(R2.14=$AA$1,100%,IF(R2.14=$AB$1,80%,IF(R2.14=$AC$1,50%,IF(R2.14=$AD$1,20%,""))))</f>
        <v/>
      </c>
      <c r="H27" s="42"/>
      <c r="I27" s="43"/>
      <c r="J27" s="305"/>
      <c r="K27" s="53"/>
      <c r="L27" s="326" t="s">
        <v>1199</v>
      </c>
    </row>
  </sheetData>
  <autoFilter ref="A3:L27"/>
  <conditionalFormatting sqref="F4 F6">
    <cfRule type="cellIs" dxfId="302" priority="24" operator="equal">
      <formula>"Not met"</formula>
    </cfRule>
  </conditionalFormatting>
  <conditionalFormatting sqref="F9">
    <cfRule type="cellIs" dxfId="301" priority="10" operator="equal">
      <formula>"Not met"</formula>
    </cfRule>
  </conditionalFormatting>
  <conditionalFormatting sqref="F17">
    <cfRule type="cellIs" dxfId="300" priority="9" operator="equal">
      <formula>"Not met"</formula>
    </cfRule>
  </conditionalFormatting>
  <conditionalFormatting sqref="F22">
    <cfRule type="cellIs" dxfId="299" priority="8" operator="equal">
      <formula>"Not met"</formula>
    </cfRule>
  </conditionalFormatting>
  <conditionalFormatting sqref="F8">
    <cfRule type="cellIs" dxfId="298" priority="5" operator="equal">
      <formula>"Not met"</formula>
    </cfRule>
  </conditionalFormatting>
  <conditionalFormatting sqref="F11:F13">
    <cfRule type="cellIs" dxfId="297" priority="4" operator="equal">
      <formula>"Not met"</formula>
    </cfRule>
  </conditionalFormatting>
  <conditionalFormatting sqref="F15:F16">
    <cfRule type="cellIs" dxfId="296" priority="3" operator="equal">
      <formula>"Not met"</formula>
    </cfRule>
  </conditionalFormatting>
  <conditionalFormatting sqref="F19:F21">
    <cfRule type="cellIs" dxfId="295" priority="2" operator="equal">
      <formula>"Not met"</formula>
    </cfRule>
  </conditionalFormatting>
  <conditionalFormatting sqref="F24:F27">
    <cfRule type="cellIs" dxfId="294" priority="1" operator="equal">
      <formula>"Not met"</formula>
    </cfRule>
  </conditionalFormatting>
  <dataValidations count="5">
    <dataValidation type="list" allowBlank="1" showInputMessage="1" showErrorMessage="1" sqref="K6 K8 K11:K13 K15:K16 K19:K21 K24:K27">
      <formula1>$AA$2:$AC$2</formula1>
    </dataValidation>
    <dataValidation type="list" allowBlank="1" showInputMessage="1" showErrorMessage="1" sqref="F6 F8 F11:F13 F15:F16 F19:F21 F24:F25 F27">
      <formula1>$AA$1:$AD$1</formula1>
    </dataValidation>
    <dataValidation allowBlank="1" showInputMessage="1" showErrorMessage="1" prompt="Value must be between 0% to 100%." sqref="G6 G8 G11:G13 G15:G16 G19:G21 G24:G27"/>
    <dataValidation type="date" allowBlank="1" showInputMessage="1" showErrorMessage="1" prompt="Enter a date value (for example, 19/10/2020)" sqref="J6:J27">
      <formula1>StartDate</formula1>
      <formula2>EndDate</formula2>
    </dataValidation>
    <dataValidation type="list" allowBlank="1" showInputMessage="1" showErrorMessage="1" sqref="F26">
      <formula1>$AA$1:$AD$1</formula1>
    </dataValidation>
  </dataValidations>
  <hyperlinks>
    <hyperlink ref="E6" location="'Part-EL'!E2.01" display="Click here to navigate to the list of evidence for Action 2.1"/>
    <hyperlink ref="L6" location="'Part-TL'!T2.01" display="Click here to navigate to the task list for Action 2.1"/>
    <hyperlink ref="L8" location="'Part-TL'!T2.02" display="Click here to navigate to the task list for Action 2.2"/>
    <hyperlink ref="L11" location="'Part-TL'!T2.03" display="Click here to navigate to the task list for Action 2.3"/>
    <hyperlink ref="L12" location="'Part-TL'!T2.04" display="Click here to navigate to the task list for Action 2.4"/>
    <hyperlink ref="L13" location="'Part-TL'!T2.05" display="Click here to navigate to the task list for Action 2.5"/>
    <hyperlink ref="L15" location="'Part-TL'!T2.06" display="Click here to navigate to the task list for Action 2.6"/>
    <hyperlink ref="L16" location="'Part-TL'!T2.07" display="Click here to navigate to the task list for Action 2.7"/>
    <hyperlink ref="L19" location="'Part-TL'!T2.08" display="Click here to navigate to the task list for Action 2.8"/>
    <hyperlink ref="L20" location="'Part-TL'!T2.09" display="Click here to navigate to the task list for Action 2.9"/>
    <hyperlink ref="L21" location="'Part-TL'!T2.10" display="Click here to navigate to the task list for Action 2.10"/>
    <hyperlink ref="L24" location="'Part-TL'!T2.11" display="Click here to navigate to the task list for Action 2.11"/>
    <hyperlink ref="L25" location="'Part-TL'!T2.12" display="Click here to navigate to the task list for Action 2.12"/>
    <hyperlink ref="L26" location="'Part-TL'!T2.13" display="Click here to navigate to the task list for Action 2.12"/>
    <hyperlink ref="L27" location="'Part-TL'!T2.14" display="Click here to navigate to the task list for Action 2.14"/>
    <hyperlink ref="E8" location="'Part-EL'!E2.02" display="Click here to navigate to the list of evidence for Action 2.2"/>
    <hyperlink ref="E11" location="'Part-EL'!E2.03" display="Click here to navigate to the list of evidence for Action 2.3"/>
    <hyperlink ref="E12" location="'Part-EL'!E2.04" display="Click here to navigate to the list of evidence for Action 2.4"/>
    <hyperlink ref="E13" location="'Part-EL'!E2.05" display="Click here to navigate to the list of evidence for Action 2.5"/>
    <hyperlink ref="E15" location="'Part-EL'!E2.06" display="Click here to navigate to the list of evidence for Action 2.6"/>
    <hyperlink ref="E16" location="'Part-EL'!E2.07" display="Click here to navigate to the list of evidence for Action 2.7"/>
    <hyperlink ref="E19" location="'Part-EL'!E2.08" display="Click here to navigate to the list of evidence for Action 2.8"/>
    <hyperlink ref="E20" location="'Part-EL'!E2.09" display="Click here to navigate to the list of evidence for Action 2.9"/>
    <hyperlink ref="E21" location="'Part-EL'!E2.10" display="Click here to navigate to the list of evidence for Action 2.10"/>
    <hyperlink ref="E24" location="'Part-EL'!E2.11" display="Click here to navigate to the list of evidence for Action 2.11"/>
    <hyperlink ref="E25" location="'Part-EL'!E2.12" display="Click here to navigate to the list of evidence for Action 2.12"/>
    <hyperlink ref="E26" location="'Part-EL'!E2.13" display="Click here to navigate to the list of evidence for Action 2.13"/>
    <hyperlink ref="E27" location="'Part-EL'!E2.14" display="Click here to navigate to the list of evidence for Action 2.14"/>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ECF2"/>
  </sheetPr>
  <dimension ref="A1:E85"/>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1368</v>
      </c>
    </row>
    <row r="3" spans="2:4" ht="25.5" x14ac:dyDescent="0.2">
      <c r="B3" s="40" t="s">
        <v>95</v>
      </c>
    </row>
    <row r="5" spans="2:4" s="355" customFormat="1" ht="25.5" customHeight="1" x14ac:dyDescent="0.2">
      <c r="B5" s="352" t="s">
        <v>1</v>
      </c>
      <c r="C5" s="358" t="s">
        <v>873</v>
      </c>
      <c r="D5" s="359" t="s">
        <v>874</v>
      </c>
    </row>
    <row r="6" spans="2:4" x14ac:dyDescent="0.2">
      <c r="B6" s="139" t="s">
        <v>96</v>
      </c>
      <c r="C6" s="140"/>
      <c r="D6" s="141"/>
    </row>
    <row r="7" spans="2:4" x14ac:dyDescent="0.2">
      <c r="B7" s="196" t="s">
        <v>97</v>
      </c>
      <c r="C7" s="194"/>
      <c r="D7" s="197"/>
    </row>
    <row r="8" spans="2:4" x14ac:dyDescent="0.2">
      <c r="B8" s="327">
        <v>2.1</v>
      </c>
      <c r="C8" s="154" t="s">
        <v>867</v>
      </c>
      <c r="D8" s="241"/>
    </row>
    <row r="9" spans="2:4" x14ac:dyDescent="0.2">
      <c r="B9" s="383"/>
      <c r="C9" s="154" t="s">
        <v>868</v>
      </c>
      <c r="D9" s="241"/>
    </row>
    <row r="10" spans="2:4" x14ac:dyDescent="0.2">
      <c r="B10" s="383"/>
      <c r="C10" s="154" t="s">
        <v>869</v>
      </c>
      <c r="D10" s="241"/>
    </row>
    <row r="11" spans="2:4" x14ac:dyDescent="0.2">
      <c r="B11" s="383"/>
      <c r="C11" s="154" t="s">
        <v>870</v>
      </c>
      <c r="D11" s="241"/>
    </row>
    <row r="12" spans="2:4" x14ac:dyDescent="0.2">
      <c r="B12" s="383"/>
      <c r="C12" s="154" t="s">
        <v>871</v>
      </c>
      <c r="D12" s="241"/>
    </row>
    <row r="13" spans="2:4" x14ac:dyDescent="0.2">
      <c r="B13" s="196" t="s">
        <v>100</v>
      </c>
      <c r="C13" s="247"/>
      <c r="D13" s="248"/>
    </row>
    <row r="14" spans="2:4" x14ac:dyDescent="0.2">
      <c r="B14" s="327">
        <v>2.2000000000000002</v>
      </c>
      <c r="C14" s="154" t="s">
        <v>867</v>
      </c>
      <c r="D14" s="241"/>
    </row>
    <row r="15" spans="2:4" x14ac:dyDescent="0.2">
      <c r="B15" s="383"/>
      <c r="C15" s="154" t="s">
        <v>868</v>
      </c>
      <c r="D15" s="241"/>
    </row>
    <row r="16" spans="2:4" x14ac:dyDescent="0.2">
      <c r="B16" s="383"/>
      <c r="C16" s="154" t="s">
        <v>869</v>
      </c>
      <c r="D16" s="241"/>
    </row>
    <row r="17" spans="2:4" x14ac:dyDescent="0.2">
      <c r="B17" s="383"/>
      <c r="C17" s="154" t="s">
        <v>870</v>
      </c>
      <c r="D17" s="241"/>
    </row>
    <row r="18" spans="2:4" x14ac:dyDescent="0.2">
      <c r="B18" s="383"/>
      <c r="C18" s="154" t="s">
        <v>871</v>
      </c>
      <c r="D18" s="241"/>
    </row>
    <row r="19" spans="2:4" x14ac:dyDescent="0.2">
      <c r="B19" s="139" t="s">
        <v>103</v>
      </c>
      <c r="C19" s="249"/>
      <c r="D19" s="250"/>
    </row>
    <row r="20" spans="2:4" x14ac:dyDescent="0.2">
      <c r="B20" s="196" t="s">
        <v>104</v>
      </c>
      <c r="C20" s="247"/>
      <c r="D20" s="248"/>
    </row>
    <row r="21" spans="2:4" x14ac:dyDescent="0.2">
      <c r="B21" s="327">
        <v>2.2999999999999998</v>
      </c>
      <c r="C21" s="154" t="s">
        <v>867</v>
      </c>
      <c r="D21" s="241"/>
    </row>
    <row r="22" spans="2:4" x14ac:dyDescent="0.2">
      <c r="B22" s="383"/>
      <c r="C22" s="154" t="s">
        <v>868</v>
      </c>
      <c r="D22" s="241"/>
    </row>
    <row r="23" spans="2:4" x14ac:dyDescent="0.2">
      <c r="B23" s="383"/>
      <c r="C23" s="154" t="s">
        <v>869</v>
      </c>
      <c r="D23" s="241"/>
    </row>
    <row r="24" spans="2:4" x14ac:dyDescent="0.2">
      <c r="B24" s="383"/>
      <c r="C24" s="154" t="s">
        <v>870</v>
      </c>
      <c r="D24" s="241"/>
    </row>
    <row r="25" spans="2:4" x14ac:dyDescent="0.2">
      <c r="B25" s="383"/>
      <c r="C25" s="154" t="s">
        <v>871</v>
      </c>
      <c r="D25" s="241"/>
    </row>
    <row r="26" spans="2:4" x14ac:dyDescent="0.2">
      <c r="B26" s="327">
        <v>2.4</v>
      </c>
      <c r="C26" s="154" t="s">
        <v>867</v>
      </c>
      <c r="D26" s="241"/>
    </row>
    <row r="27" spans="2:4" x14ac:dyDescent="0.2">
      <c r="B27" s="383"/>
      <c r="C27" s="154" t="s">
        <v>868</v>
      </c>
      <c r="D27" s="241"/>
    </row>
    <row r="28" spans="2:4" x14ac:dyDescent="0.2">
      <c r="B28" s="383"/>
      <c r="C28" s="154" t="s">
        <v>869</v>
      </c>
      <c r="D28" s="241"/>
    </row>
    <row r="29" spans="2:4" x14ac:dyDescent="0.2">
      <c r="B29" s="383"/>
      <c r="C29" s="154" t="s">
        <v>870</v>
      </c>
      <c r="D29" s="241"/>
    </row>
    <row r="30" spans="2:4" x14ac:dyDescent="0.2">
      <c r="B30" s="383"/>
      <c r="C30" s="154" t="s">
        <v>871</v>
      </c>
      <c r="D30" s="241"/>
    </row>
    <row r="31" spans="2:4" x14ac:dyDescent="0.2">
      <c r="B31" s="327">
        <v>2.5</v>
      </c>
      <c r="C31" s="154" t="s">
        <v>867</v>
      </c>
      <c r="D31" s="241"/>
    </row>
    <row r="32" spans="2:4" x14ac:dyDescent="0.2">
      <c r="B32" s="383"/>
      <c r="C32" s="154" t="s">
        <v>868</v>
      </c>
      <c r="D32" s="241"/>
    </row>
    <row r="33" spans="2:4" x14ac:dyDescent="0.2">
      <c r="B33" s="383"/>
      <c r="C33" s="154" t="s">
        <v>869</v>
      </c>
      <c r="D33" s="241"/>
    </row>
    <row r="34" spans="2:4" x14ac:dyDescent="0.2">
      <c r="B34" s="383"/>
      <c r="C34" s="154" t="s">
        <v>870</v>
      </c>
      <c r="D34" s="241"/>
    </row>
    <row r="35" spans="2:4" x14ac:dyDescent="0.2">
      <c r="B35" s="383"/>
      <c r="C35" s="154" t="s">
        <v>871</v>
      </c>
      <c r="D35" s="241"/>
    </row>
    <row r="36" spans="2:4" x14ac:dyDescent="0.2">
      <c r="B36" s="196" t="s">
        <v>111</v>
      </c>
      <c r="C36" s="247"/>
      <c r="D36" s="248"/>
    </row>
    <row r="37" spans="2:4" x14ac:dyDescent="0.2">
      <c r="B37" s="327">
        <v>2.6</v>
      </c>
      <c r="C37" s="154" t="s">
        <v>867</v>
      </c>
      <c r="D37" s="241"/>
    </row>
    <row r="38" spans="2:4" x14ac:dyDescent="0.2">
      <c r="B38" s="383"/>
      <c r="C38" s="154" t="s">
        <v>868</v>
      </c>
      <c r="D38" s="241"/>
    </row>
    <row r="39" spans="2:4" x14ac:dyDescent="0.2">
      <c r="B39" s="383"/>
      <c r="C39" s="154" t="s">
        <v>869</v>
      </c>
      <c r="D39" s="241"/>
    </row>
    <row r="40" spans="2:4" x14ac:dyDescent="0.2">
      <c r="B40" s="383"/>
      <c r="C40" s="154" t="s">
        <v>870</v>
      </c>
      <c r="D40" s="241"/>
    </row>
    <row r="41" spans="2:4" x14ac:dyDescent="0.2">
      <c r="B41" s="383"/>
      <c r="C41" s="154" t="s">
        <v>871</v>
      </c>
      <c r="D41" s="241"/>
    </row>
    <row r="42" spans="2:4" x14ac:dyDescent="0.2">
      <c r="B42" s="327">
        <v>2.7</v>
      </c>
      <c r="C42" s="154" t="s">
        <v>867</v>
      </c>
      <c r="D42" s="241"/>
    </row>
    <row r="43" spans="2:4" x14ac:dyDescent="0.2">
      <c r="B43" s="383"/>
      <c r="C43" s="154" t="s">
        <v>868</v>
      </c>
      <c r="D43" s="241"/>
    </row>
    <row r="44" spans="2:4" x14ac:dyDescent="0.2">
      <c r="B44" s="383"/>
      <c r="C44" s="154" t="s">
        <v>869</v>
      </c>
      <c r="D44" s="241"/>
    </row>
    <row r="45" spans="2:4" x14ac:dyDescent="0.2">
      <c r="B45" s="383"/>
      <c r="C45" s="154" t="s">
        <v>870</v>
      </c>
      <c r="D45" s="241"/>
    </row>
    <row r="46" spans="2:4" x14ac:dyDescent="0.2">
      <c r="B46" s="383"/>
      <c r="C46" s="154" t="s">
        <v>871</v>
      </c>
      <c r="D46" s="241"/>
    </row>
    <row r="47" spans="2:4" x14ac:dyDescent="0.2">
      <c r="B47" s="139" t="s">
        <v>116</v>
      </c>
      <c r="C47" s="249"/>
      <c r="D47" s="250"/>
    </row>
    <row r="48" spans="2:4" x14ac:dyDescent="0.2">
      <c r="B48" s="196" t="s">
        <v>117</v>
      </c>
      <c r="C48" s="247"/>
      <c r="D48" s="248"/>
    </row>
    <row r="49" spans="2:4" x14ac:dyDescent="0.2">
      <c r="B49" s="327">
        <v>2.8</v>
      </c>
      <c r="C49" s="154" t="s">
        <v>867</v>
      </c>
      <c r="D49" s="241"/>
    </row>
    <row r="50" spans="2:4" x14ac:dyDescent="0.2">
      <c r="B50" s="383"/>
      <c r="C50" s="154" t="s">
        <v>868</v>
      </c>
      <c r="D50" s="241"/>
    </row>
    <row r="51" spans="2:4" x14ac:dyDescent="0.2">
      <c r="B51" s="383"/>
      <c r="C51" s="154" t="s">
        <v>869</v>
      </c>
      <c r="D51" s="241"/>
    </row>
    <row r="52" spans="2:4" x14ac:dyDescent="0.2">
      <c r="B52" s="383"/>
      <c r="C52" s="154" t="s">
        <v>870</v>
      </c>
      <c r="D52" s="241"/>
    </row>
    <row r="53" spans="2:4" x14ac:dyDescent="0.2">
      <c r="B53" s="383"/>
      <c r="C53" s="154" t="s">
        <v>871</v>
      </c>
      <c r="D53" s="241"/>
    </row>
    <row r="54" spans="2:4" x14ac:dyDescent="0.2">
      <c r="B54" s="327">
        <v>2.9</v>
      </c>
      <c r="C54" s="154" t="s">
        <v>867</v>
      </c>
      <c r="D54" s="241"/>
    </row>
    <row r="55" spans="2:4" x14ac:dyDescent="0.2">
      <c r="B55" s="383"/>
      <c r="C55" s="154" t="s">
        <v>868</v>
      </c>
      <c r="D55" s="241"/>
    </row>
    <row r="56" spans="2:4" x14ac:dyDescent="0.2">
      <c r="B56" s="383"/>
      <c r="C56" s="154" t="s">
        <v>869</v>
      </c>
      <c r="D56" s="241"/>
    </row>
    <row r="57" spans="2:4" x14ac:dyDescent="0.2">
      <c r="B57" s="383"/>
      <c r="C57" s="154" t="s">
        <v>870</v>
      </c>
      <c r="D57" s="241"/>
    </row>
    <row r="58" spans="2:4" x14ac:dyDescent="0.2">
      <c r="B58" s="383"/>
      <c r="C58" s="154" t="s">
        <v>871</v>
      </c>
      <c r="D58" s="241"/>
    </row>
    <row r="59" spans="2:4" x14ac:dyDescent="0.2">
      <c r="B59" s="328">
        <v>2.1</v>
      </c>
      <c r="C59" s="154" t="s">
        <v>867</v>
      </c>
      <c r="D59" s="241"/>
    </row>
    <row r="60" spans="2:4" x14ac:dyDescent="0.2">
      <c r="B60" s="383"/>
      <c r="C60" s="154" t="s">
        <v>868</v>
      </c>
      <c r="D60" s="241"/>
    </row>
    <row r="61" spans="2:4" x14ac:dyDescent="0.2">
      <c r="B61" s="383"/>
      <c r="C61" s="154" t="s">
        <v>869</v>
      </c>
      <c r="D61" s="241"/>
    </row>
    <row r="62" spans="2:4" x14ac:dyDescent="0.2">
      <c r="B62" s="383"/>
      <c r="C62" s="154" t="s">
        <v>870</v>
      </c>
      <c r="D62" s="241"/>
    </row>
    <row r="63" spans="2:4" x14ac:dyDescent="0.2">
      <c r="B63" s="383"/>
      <c r="C63" s="154" t="s">
        <v>871</v>
      </c>
      <c r="D63" s="241"/>
    </row>
    <row r="64" spans="2:4" x14ac:dyDescent="0.2">
      <c r="B64" s="139" t="s">
        <v>124</v>
      </c>
      <c r="C64" s="249"/>
      <c r="D64" s="250"/>
    </row>
    <row r="65" spans="2:4" x14ac:dyDescent="0.2">
      <c r="B65" s="196" t="s">
        <v>125</v>
      </c>
      <c r="C65" s="247"/>
      <c r="D65" s="248"/>
    </row>
    <row r="66" spans="2:4" x14ac:dyDescent="0.2">
      <c r="B66" s="327">
        <v>2.11</v>
      </c>
      <c r="C66" s="154" t="s">
        <v>867</v>
      </c>
      <c r="D66" s="241"/>
    </row>
    <row r="67" spans="2:4" x14ac:dyDescent="0.2">
      <c r="B67" s="383"/>
      <c r="C67" s="154" t="s">
        <v>868</v>
      </c>
      <c r="D67" s="241"/>
    </row>
    <row r="68" spans="2:4" x14ac:dyDescent="0.2">
      <c r="B68" s="383"/>
      <c r="C68" s="154" t="s">
        <v>869</v>
      </c>
      <c r="D68" s="241"/>
    </row>
    <row r="69" spans="2:4" x14ac:dyDescent="0.2">
      <c r="B69" s="383"/>
      <c r="C69" s="154" t="s">
        <v>870</v>
      </c>
      <c r="D69" s="241"/>
    </row>
    <row r="70" spans="2:4" x14ac:dyDescent="0.2">
      <c r="B70" s="383"/>
      <c r="C70" s="154" t="s">
        <v>871</v>
      </c>
      <c r="D70" s="241"/>
    </row>
    <row r="71" spans="2:4" x14ac:dyDescent="0.2">
      <c r="B71" s="327">
        <v>2.12</v>
      </c>
      <c r="C71" s="154" t="s">
        <v>867</v>
      </c>
      <c r="D71" s="241"/>
    </row>
    <row r="72" spans="2:4" x14ac:dyDescent="0.2">
      <c r="B72" s="383"/>
      <c r="C72" s="154" t="s">
        <v>868</v>
      </c>
      <c r="D72" s="241"/>
    </row>
    <row r="73" spans="2:4" x14ac:dyDescent="0.2">
      <c r="B73" s="383"/>
      <c r="C73" s="154" t="s">
        <v>869</v>
      </c>
      <c r="D73" s="241"/>
    </row>
    <row r="74" spans="2:4" x14ac:dyDescent="0.2">
      <c r="B74" s="383"/>
      <c r="C74" s="154" t="s">
        <v>870</v>
      </c>
      <c r="D74" s="241"/>
    </row>
    <row r="75" spans="2:4" x14ac:dyDescent="0.2">
      <c r="B75" s="383"/>
      <c r="C75" s="154" t="s">
        <v>871</v>
      </c>
      <c r="D75" s="241"/>
    </row>
    <row r="76" spans="2:4" x14ac:dyDescent="0.2">
      <c r="B76" s="327">
        <v>2.13</v>
      </c>
      <c r="C76" s="154" t="s">
        <v>867</v>
      </c>
      <c r="D76" s="241"/>
    </row>
    <row r="77" spans="2:4" x14ac:dyDescent="0.2">
      <c r="B77" s="383"/>
      <c r="C77" s="154" t="s">
        <v>868</v>
      </c>
      <c r="D77" s="241"/>
    </row>
    <row r="78" spans="2:4" x14ac:dyDescent="0.2">
      <c r="B78" s="383"/>
      <c r="C78" s="154" t="s">
        <v>869</v>
      </c>
      <c r="D78" s="241"/>
    </row>
    <row r="79" spans="2:4" x14ac:dyDescent="0.2">
      <c r="B79" s="383"/>
      <c r="C79" s="154" t="s">
        <v>870</v>
      </c>
      <c r="D79" s="241"/>
    </row>
    <row r="80" spans="2:4" x14ac:dyDescent="0.2">
      <c r="B80" s="383"/>
      <c r="C80" s="154" t="s">
        <v>871</v>
      </c>
      <c r="D80" s="241"/>
    </row>
    <row r="81" spans="2:4" x14ac:dyDescent="0.2">
      <c r="B81" s="327">
        <v>2.14</v>
      </c>
      <c r="C81" s="154" t="s">
        <v>867</v>
      </c>
      <c r="D81" s="241"/>
    </row>
    <row r="82" spans="2:4" x14ac:dyDescent="0.2">
      <c r="B82" s="383"/>
      <c r="C82" s="154" t="s">
        <v>868</v>
      </c>
      <c r="D82" s="241"/>
    </row>
    <row r="83" spans="2:4" x14ac:dyDescent="0.2">
      <c r="B83" s="383"/>
      <c r="C83" s="154" t="s">
        <v>869</v>
      </c>
      <c r="D83" s="241"/>
    </row>
    <row r="84" spans="2:4" x14ac:dyDescent="0.2">
      <c r="B84" s="383"/>
      <c r="C84" s="154" t="s">
        <v>870</v>
      </c>
      <c r="D84" s="241"/>
    </row>
    <row r="85" spans="2:4" x14ac:dyDescent="0.2">
      <c r="B85" s="384"/>
      <c r="C85" s="245" t="s">
        <v>871</v>
      </c>
      <c r="D85" s="246"/>
    </row>
  </sheetData>
  <autoFilter ref="B5:D85"/>
  <hyperlinks>
    <hyperlink ref="B8" location="Partnering!A2.01" display="Partnering!A2.01"/>
    <hyperlink ref="B14" location="Partnering!A2.02" display="Partnering!A2.02"/>
    <hyperlink ref="B21" location="Partnering!A2.03" display="Partnering!A2.03"/>
    <hyperlink ref="B26" location="Partnering!A2.04" display="Partnering!A2.04"/>
    <hyperlink ref="B31" location="Partnering!A2.05" display="Partnering!A2.05"/>
    <hyperlink ref="B37" location="Partnering!A2.06" display="Partnering!A2.06"/>
    <hyperlink ref="B42" location="Partnering!A2.07" display="Partnering!A2.07"/>
    <hyperlink ref="B49" location="Partnering!A2.08" display="Partnering!A2.08"/>
    <hyperlink ref="B54" location="Partnering!A2.09" display="Partnering!A2.09"/>
    <hyperlink ref="B59" location="Partnering!A2.10" display="Partnering!A2.10"/>
    <hyperlink ref="B66" location="Partnering!A2.11" display="Partnering!A2.11"/>
    <hyperlink ref="B71" location="Partnering!A2.12" display="Partnering!A2.12"/>
    <hyperlink ref="B76" location="Partnering!A2.13" display="Partnering!A2.13"/>
    <hyperlink ref="B81" location="Partnering!A2.14" display="Partnering!A2.14"/>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ECF2"/>
    <pageSetUpPr fitToPage="1"/>
  </sheetPr>
  <dimension ref="A1:AC85"/>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1373</v>
      </c>
      <c r="AA1" t="s">
        <v>383</v>
      </c>
      <c r="AB1" t="s">
        <v>384</v>
      </c>
      <c r="AC1" t="s">
        <v>385</v>
      </c>
    </row>
    <row r="3" spans="2:29" ht="25.5" x14ac:dyDescent="0.2">
      <c r="B3" s="40" t="s">
        <v>95</v>
      </c>
    </row>
    <row r="5" spans="2:29" ht="25.5" x14ac:dyDescent="0.2">
      <c r="B5" s="342" t="s">
        <v>1</v>
      </c>
      <c r="C5" s="343" t="s">
        <v>7</v>
      </c>
      <c r="D5" s="347" t="s">
        <v>8</v>
      </c>
      <c r="E5" s="348" t="s">
        <v>1295</v>
      </c>
      <c r="F5" s="349" t="s">
        <v>10</v>
      </c>
    </row>
    <row r="6" spans="2:29" x14ac:dyDescent="0.2">
      <c r="B6" s="139" t="s">
        <v>96</v>
      </c>
      <c r="C6" s="140"/>
      <c r="D6" s="295"/>
      <c r="E6" s="297"/>
      <c r="F6" s="296"/>
    </row>
    <row r="7" spans="2:29" x14ac:dyDescent="0.2">
      <c r="B7" s="196" t="s">
        <v>97</v>
      </c>
      <c r="C7" s="194"/>
      <c r="D7" s="292"/>
      <c r="E7" s="298"/>
      <c r="F7" s="373"/>
    </row>
    <row r="8" spans="2:29" x14ac:dyDescent="0.2">
      <c r="B8" s="327">
        <v>2.1</v>
      </c>
      <c r="C8" s="154" t="s">
        <v>1147</v>
      </c>
      <c r="D8" s="282"/>
      <c r="E8" s="286"/>
      <c r="F8" s="374"/>
    </row>
    <row r="9" spans="2:29" x14ac:dyDescent="0.2">
      <c r="B9" s="383"/>
      <c r="C9" s="154" t="s">
        <v>1148</v>
      </c>
      <c r="D9" s="282"/>
      <c r="E9" s="286"/>
      <c r="F9" s="374"/>
    </row>
    <row r="10" spans="2:29" x14ac:dyDescent="0.2">
      <c r="B10" s="383"/>
      <c r="C10" s="154" t="s">
        <v>1149</v>
      </c>
      <c r="D10" s="282"/>
      <c r="E10" s="286"/>
      <c r="F10" s="374"/>
    </row>
    <row r="11" spans="2:29" x14ac:dyDescent="0.2">
      <c r="B11" s="383"/>
      <c r="C11" s="154" t="s">
        <v>1150</v>
      </c>
      <c r="D11" s="282"/>
      <c r="E11" s="286"/>
      <c r="F11" s="374"/>
    </row>
    <row r="12" spans="2:29" x14ac:dyDescent="0.2">
      <c r="B12" s="383"/>
      <c r="C12" s="154" t="s">
        <v>1151</v>
      </c>
      <c r="D12" s="282"/>
      <c r="E12" s="286"/>
      <c r="F12" s="374"/>
    </row>
    <row r="13" spans="2:29" x14ac:dyDescent="0.2">
      <c r="B13" s="196" t="s">
        <v>100</v>
      </c>
      <c r="C13" s="247"/>
      <c r="D13" s="292"/>
      <c r="E13" s="298"/>
      <c r="F13" s="373"/>
    </row>
    <row r="14" spans="2:29" x14ac:dyDescent="0.2">
      <c r="B14" s="327">
        <v>2.2000000000000002</v>
      </c>
      <c r="C14" s="154" t="s">
        <v>1147</v>
      </c>
      <c r="D14" s="282"/>
      <c r="E14" s="286"/>
      <c r="F14" s="374"/>
    </row>
    <row r="15" spans="2:29" x14ac:dyDescent="0.2">
      <c r="B15" s="383"/>
      <c r="C15" s="154" t="s">
        <v>1148</v>
      </c>
      <c r="D15" s="282"/>
      <c r="E15" s="286"/>
      <c r="F15" s="374"/>
    </row>
    <row r="16" spans="2:29" x14ac:dyDescent="0.2">
      <c r="B16" s="383"/>
      <c r="C16" s="154" t="s">
        <v>1149</v>
      </c>
      <c r="D16" s="282"/>
      <c r="E16" s="286"/>
      <c r="F16" s="374"/>
    </row>
    <row r="17" spans="2:6" x14ac:dyDescent="0.2">
      <c r="B17" s="383"/>
      <c r="C17" s="154" t="s">
        <v>1150</v>
      </c>
      <c r="D17" s="282"/>
      <c r="E17" s="286"/>
      <c r="F17" s="374"/>
    </row>
    <row r="18" spans="2:6" x14ac:dyDescent="0.2">
      <c r="B18" s="383"/>
      <c r="C18" s="154" t="s">
        <v>1151</v>
      </c>
      <c r="D18" s="282"/>
      <c r="E18" s="286"/>
      <c r="F18" s="374"/>
    </row>
    <row r="19" spans="2:6" x14ac:dyDescent="0.2">
      <c r="B19" s="139" t="s">
        <v>103</v>
      </c>
      <c r="C19" s="249"/>
      <c r="D19" s="293"/>
      <c r="E19" s="299"/>
      <c r="F19" s="294"/>
    </row>
    <row r="20" spans="2:6" x14ac:dyDescent="0.2">
      <c r="B20" s="196" t="s">
        <v>104</v>
      </c>
      <c r="C20" s="247"/>
      <c r="D20" s="292"/>
      <c r="E20" s="298"/>
      <c r="F20" s="373"/>
    </row>
    <row r="21" spans="2:6" x14ac:dyDescent="0.2">
      <c r="B21" s="327">
        <v>2.2999999999999998</v>
      </c>
      <c r="C21" s="154" t="s">
        <v>1147</v>
      </c>
      <c r="D21" s="282"/>
      <c r="E21" s="286"/>
      <c r="F21" s="374"/>
    </row>
    <row r="22" spans="2:6" x14ac:dyDescent="0.2">
      <c r="B22" s="383"/>
      <c r="C22" s="154" t="s">
        <v>1148</v>
      </c>
      <c r="D22" s="282"/>
      <c r="E22" s="286"/>
      <c r="F22" s="374"/>
    </row>
    <row r="23" spans="2:6" x14ac:dyDescent="0.2">
      <c r="B23" s="383"/>
      <c r="C23" s="154" t="s">
        <v>1149</v>
      </c>
      <c r="D23" s="282"/>
      <c r="E23" s="286"/>
      <c r="F23" s="374"/>
    </row>
    <row r="24" spans="2:6" x14ac:dyDescent="0.2">
      <c r="B24" s="383"/>
      <c r="C24" s="154" t="s">
        <v>1150</v>
      </c>
      <c r="D24" s="282"/>
      <c r="E24" s="286"/>
      <c r="F24" s="374"/>
    </row>
    <row r="25" spans="2:6" x14ac:dyDescent="0.2">
      <c r="B25" s="383"/>
      <c r="C25" s="154" t="s">
        <v>1151</v>
      </c>
      <c r="D25" s="282"/>
      <c r="E25" s="286"/>
      <c r="F25" s="374"/>
    </row>
    <row r="26" spans="2:6" x14ac:dyDescent="0.2">
      <c r="B26" s="327">
        <v>2.4</v>
      </c>
      <c r="C26" s="154" t="s">
        <v>1147</v>
      </c>
      <c r="D26" s="282"/>
      <c r="E26" s="286"/>
      <c r="F26" s="374"/>
    </row>
    <row r="27" spans="2:6" x14ac:dyDescent="0.2">
      <c r="B27" s="383"/>
      <c r="C27" s="154" t="s">
        <v>1148</v>
      </c>
      <c r="D27" s="282"/>
      <c r="E27" s="286"/>
      <c r="F27" s="374"/>
    </row>
    <row r="28" spans="2:6" x14ac:dyDescent="0.2">
      <c r="B28" s="383"/>
      <c r="C28" s="154" t="s">
        <v>1149</v>
      </c>
      <c r="D28" s="282"/>
      <c r="E28" s="286"/>
      <c r="F28" s="374"/>
    </row>
    <row r="29" spans="2:6" x14ac:dyDescent="0.2">
      <c r="B29" s="383"/>
      <c r="C29" s="154" t="s">
        <v>1150</v>
      </c>
      <c r="D29" s="282"/>
      <c r="E29" s="286"/>
      <c r="F29" s="374"/>
    </row>
    <row r="30" spans="2:6" x14ac:dyDescent="0.2">
      <c r="B30" s="383"/>
      <c r="C30" s="154" t="s">
        <v>1151</v>
      </c>
      <c r="D30" s="282"/>
      <c r="E30" s="286"/>
      <c r="F30" s="374"/>
    </row>
    <row r="31" spans="2:6" x14ac:dyDescent="0.2">
      <c r="B31" s="327">
        <v>2.5</v>
      </c>
      <c r="C31" s="154" t="s">
        <v>1147</v>
      </c>
      <c r="D31" s="282"/>
      <c r="E31" s="286"/>
      <c r="F31" s="374"/>
    </row>
    <row r="32" spans="2:6" x14ac:dyDescent="0.2">
      <c r="B32" s="383"/>
      <c r="C32" s="154" t="s">
        <v>1148</v>
      </c>
      <c r="D32" s="282"/>
      <c r="E32" s="286"/>
      <c r="F32" s="374"/>
    </row>
    <row r="33" spans="2:6" x14ac:dyDescent="0.2">
      <c r="B33" s="383"/>
      <c r="C33" s="154" t="s">
        <v>1149</v>
      </c>
      <c r="D33" s="282"/>
      <c r="E33" s="286"/>
      <c r="F33" s="374"/>
    </row>
    <row r="34" spans="2:6" x14ac:dyDescent="0.2">
      <c r="B34" s="383"/>
      <c r="C34" s="154" t="s">
        <v>1150</v>
      </c>
      <c r="D34" s="282"/>
      <c r="E34" s="286"/>
      <c r="F34" s="374"/>
    </row>
    <row r="35" spans="2:6" x14ac:dyDescent="0.2">
      <c r="B35" s="383"/>
      <c r="C35" s="154" t="s">
        <v>1151</v>
      </c>
      <c r="D35" s="282"/>
      <c r="E35" s="286"/>
      <c r="F35" s="374"/>
    </row>
    <row r="36" spans="2:6" x14ac:dyDescent="0.2">
      <c r="B36" s="196" t="s">
        <v>111</v>
      </c>
      <c r="C36" s="247"/>
      <c r="D36" s="292"/>
      <c r="E36" s="298"/>
      <c r="F36" s="373"/>
    </row>
    <row r="37" spans="2:6" x14ac:dyDescent="0.2">
      <c r="B37" s="327">
        <v>2.6</v>
      </c>
      <c r="C37" s="154" t="s">
        <v>1147</v>
      </c>
      <c r="D37" s="282"/>
      <c r="E37" s="286"/>
      <c r="F37" s="374"/>
    </row>
    <row r="38" spans="2:6" x14ac:dyDescent="0.2">
      <c r="B38" s="383"/>
      <c r="C38" s="154" t="s">
        <v>1148</v>
      </c>
      <c r="D38" s="282"/>
      <c r="E38" s="286"/>
      <c r="F38" s="374"/>
    </row>
    <row r="39" spans="2:6" x14ac:dyDescent="0.2">
      <c r="B39" s="383"/>
      <c r="C39" s="154" t="s">
        <v>1149</v>
      </c>
      <c r="D39" s="282"/>
      <c r="E39" s="286"/>
      <c r="F39" s="374"/>
    </row>
    <row r="40" spans="2:6" x14ac:dyDescent="0.2">
      <c r="B40" s="383"/>
      <c r="C40" s="154" t="s">
        <v>1150</v>
      </c>
      <c r="D40" s="282"/>
      <c r="E40" s="286"/>
      <c r="F40" s="374"/>
    </row>
    <row r="41" spans="2:6" x14ac:dyDescent="0.2">
      <c r="B41" s="383"/>
      <c r="C41" s="154" t="s">
        <v>1151</v>
      </c>
      <c r="D41" s="282"/>
      <c r="E41" s="286"/>
      <c r="F41" s="374"/>
    </row>
    <row r="42" spans="2:6" x14ac:dyDescent="0.2">
      <c r="B42" s="327">
        <v>2.7</v>
      </c>
      <c r="C42" s="154" t="s">
        <v>1147</v>
      </c>
      <c r="D42" s="282"/>
      <c r="E42" s="286"/>
      <c r="F42" s="374"/>
    </row>
    <row r="43" spans="2:6" x14ac:dyDescent="0.2">
      <c r="B43" s="383"/>
      <c r="C43" s="154" t="s">
        <v>1148</v>
      </c>
      <c r="D43" s="282"/>
      <c r="E43" s="286"/>
      <c r="F43" s="374"/>
    </row>
    <row r="44" spans="2:6" x14ac:dyDescent="0.2">
      <c r="B44" s="383"/>
      <c r="C44" s="154" t="s">
        <v>1149</v>
      </c>
      <c r="D44" s="282"/>
      <c r="E44" s="286"/>
      <c r="F44" s="374"/>
    </row>
    <row r="45" spans="2:6" x14ac:dyDescent="0.2">
      <c r="B45" s="383"/>
      <c r="C45" s="154" t="s">
        <v>1150</v>
      </c>
      <c r="D45" s="282"/>
      <c r="E45" s="286"/>
      <c r="F45" s="374"/>
    </row>
    <row r="46" spans="2:6" x14ac:dyDescent="0.2">
      <c r="B46" s="383"/>
      <c r="C46" s="154" t="s">
        <v>1151</v>
      </c>
      <c r="D46" s="282"/>
      <c r="E46" s="286"/>
      <c r="F46" s="374"/>
    </row>
    <row r="47" spans="2:6" x14ac:dyDescent="0.2">
      <c r="B47" s="139" t="s">
        <v>116</v>
      </c>
      <c r="C47" s="249"/>
      <c r="D47" s="293"/>
      <c r="E47" s="299"/>
      <c r="F47" s="294"/>
    </row>
    <row r="48" spans="2:6" x14ac:dyDescent="0.2">
      <c r="B48" s="196" t="s">
        <v>117</v>
      </c>
      <c r="C48" s="247"/>
      <c r="D48" s="292"/>
      <c r="E48" s="298"/>
      <c r="F48" s="373"/>
    </row>
    <row r="49" spans="2:6" x14ac:dyDescent="0.2">
      <c r="B49" s="327">
        <v>2.8</v>
      </c>
      <c r="C49" s="154" t="s">
        <v>1147</v>
      </c>
      <c r="D49" s="282"/>
      <c r="E49" s="286"/>
      <c r="F49" s="374"/>
    </row>
    <row r="50" spans="2:6" x14ac:dyDescent="0.2">
      <c r="B50" s="383"/>
      <c r="C50" s="154" t="s">
        <v>1148</v>
      </c>
      <c r="D50" s="282"/>
      <c r="E50" s="286"/>
      <c r="F50" s="374"/>
    </row>
    <row r="51" spans="2:6" x14ac:dyDescent="0.2">
      <c r="B51" s="383"/>
      <c r="C51" s="154" t="s">
        <v>1149</v>
      </c>
      <c r="D51" s="282"/>
      <c r="E51" s="286"/>
      <c r="F51" s="374"/>
    </row>
    <row r="52" spans="2:6" x14ac:dyDescent="0.2">
      <c r="B52" s="383"/>
      <c r="C52" s="154" t="s">
        <v>1150</v>
      </c>
      <c r="D52" s="282"/>
      <c r="E52" s="286"/>
      <c r="F52" s="374"/>
    </row>
    <row r="53" spans="2:6" x14ac:dyDescent="0.2">
      <c r="B53" s="383"/>
      <c r="C53" s="154" t="s">
        <v>1151</v>
      </c>
      <c r="D53" s="282"/>
      <c r="E53" s="286"/>
      <c r="F53" s="374"/>
    </row>
    <row r="54" spans="2:6" x14ac:dyDescent="0.2">
      <c r="B54" s="327">
        <v>2.9</v>
      </c>
      <c r="C54" s="154" t="s">
        <v>1147</v>
      </c>
      <c r="D54" s="282"/>
      <c r="E54" s="286"/>
      <c r="F54" s="374"/>
    </row>
    <row r="55" spans="2:6" x14ac:dyDescent="0.2">
      <c r="B55" s="383"/>
      <c r="C55" s="154" t="s">
        <v>1148</v>
      </c>
      <c r="D55" s="282"/>
      <c r="E55" s="286"/>
      <c r="F55" s="374"/>
    </row>
    <row r="56" spans="2:6" x14ac:dyDescent="0.2">
      <c r="B56" s="383"/>
      <c r="C56" s="154" t="s">
        <v>1149</v>
      </c>
      <c r="D56" s="282"/>
      <c r="E56" s="286"/>
      <c r="F56" s="374"/>
    </row>
    <row r="57" spans="2:6" x14ac:dyDescent="0.2">
      <c r="B57" s="383"/>
      <c r="C57" s="154" t="s">
        <v>1150</v>
      </c>
      <c r="D57" s="282"/>
      <c r="E57" s="286"/>
      <c r="F57" s="374"/>
    </row>
    <row r="58" spans="2:6" x14ac:dyDescent="0.2">
      <c r="B58" s="383"/>
      <c r="C58" s="154" t="s">
        <v>1151</v>
      </c>
      <c r="D58" s="282"/>
      <c r="E58" s="286"/>
      <c r="F58" s="374"/>
    </row>
    <row r="59" spans="2:6" x14ac:dyDescent="0.2">
      <c r="B59" s="328">
        <v>2.1</v>
      </c>
      <c r="C59" s="154" t="s">
        <v>1147</v>
      </c>
      <c r="D59" s="282"/>
      <c r="E59" s="286"/>
      <c r="F59" s="374"/>
    </row>
    <row r="60" spans="2:6" x14ac:dyDescent="0.2">
      <c r="B60" s="383"/>
      <c r="C60" s="154" t="s">
        <v>1148</v>
      </c>
      <c r="D60" s="282"/>
      <c r="E60" s="286"/>
      <c r="F60" s="374"/>
    </row>
    <row r="61" spans="2:6" x14ac:dyDescent="0.2">
      <c r="B61" s="383"/>
      <c r="C61" s="154" t="s">
        <v>1149</v>
      </c>
      <c r="D61" s="282"/>
      <c r="E61" s="286"/>
      <c r="F61" s="374"/>
    </row>
    <row r="62" spans="2:6" x14ac:dyDescent="0.2">
      <c r="B62" s="383"/>
      <c r="C62" s="154" t="s">
        <v>1150</v>
      </c>
      <c r="D62" s="282"/>
      <c r="E62" s="286"/>
      <c r="F62" s="374"/>
    </row>
    <row r="63" spans="2:6" x14ac:dyDescent="0.2">
      <c r="B63" s="383"/>
      <c r="C63" s="154" t="s">
        <v>1151</v>
      </c>
      <c r="D63" s="282"/>
      <c r="E63" s="286"/>
      <c r="F63" s="374"/>
    </row>
    <row r="64" spans="2:6" x14ac:dyDescent="0.2">
      <c r="B64" s="139" t="s">
        <v>124</v>
      </c>
      <c r="C64" s="249"/>
      <c r="D64" s="293"/>
      <c r="E64" s="299"/>
      <c r="F64" s="294"/>
    </row>
    <row r="65" spans="2:6" x14ac:dyDescent="0.2">
      <c r="B65" s="196" t="s">
        <v>125</v>
      </c>
      <c r="C65" s="247"/>
      <c r="D65" s="292"/>
      <c r="E65" s="298"/>
      <c r="F65" s="373"/>
    </row>
    <row r="66" spans="2:6" x14ac:dyDescent="0.2">
      <c r="B66" s="327">
        <v>2.11</v>
      </c>
      <c r="C66" s="154" t="s">
        <v>1147</v>
      </c>
      <c r="D66" s="282"/>
      <c r="E66" s="286"/>
      <c r="F66" s="374"/>
    </row>
    <row r="67" spans="2:6" x14ac:dyDescent="0.2">
      <c r="B67" s="383"/>
      <c r="C67" s="154" t="s">
        <v>1148</v>
      </c>
      <c r="D67" s="282"/>
      <c r="E67" s="286"/>
      <c r="F67" s="374"/>
    </row>
    <row r="68" spans="2:6" x14ac:dyDescent="0.2">
      <c r="B68" s="383"/>
      <c r="C68" s="154" t="s">
        <v>1149</v>
      </c>
      <c r="D68" s="282"/>
      <c r="E68" s="286"/>
      <c r="F68" s="374"/>
    </row>
    <row r="69" spans="2:6" x14ac:dyDescent="0.2">
      <c r="B69" s="383"/>
      <c r="C69" s="154" t="s">
        <v>1150</v>
      </c>
      <c r="D69" s="282"/>
      <c r="E69" s="286"/>
      <c r="F69" s="374"/>
    </row>
    <row r="70" spans="2:6" x14ac:dyDescent="0.2">
      <c r="B70" s="383"/>
      <c r="C70" s="154" t="s">
        <v>1151</v>
      </c>
      <c r="D70" s="282"/>
      <c r="E70" s="286"/>
      <c r="F70" s="374"/>
    </row>
    <row r="71" spans="2:6" x14ac:dyDescent="0.2">
      <c r="B71" s="327">
        <v>2.12</v>
      </c>
      <c r="C71" s="154" t="s">
        <v>1147</v>
      </c>
      <c r="D71" s="282"/>
      <c r="E71" s="286"/>
      <c r="F71" s="374"/>
    </row>
    <row r="72" spans="2:6" x14ac:dyDescent="0.2">
      <c r="B72" s="383"/>
      <c r="C72" s="154" t="s">
        <v>1148</v>
      </c>
      <c r="D72" s="282"/>
      <c r="E72" s="286"/>
      <c r="F72" s="374"/>
    </row>
    <row r="73" spans="2:6" x14ac:dyDescent="0.2">
      <c r="B73" s="383"/>
      <c r="C73" s="154" t="s">
        <v>1149</v>
      </c>
      <c r="D73" s="282"/>
      <c r="E73" s="286"/>
      <c r="F73" s="374"/>
    </row>
    <row r="74" spans="2:6" x14ac:dyDescent="0.2">
      <c r="B74" s="383"/>
      <c r="C74" s="154" t="s">
        <v>1150</v>
      </c>
      <c r="D74" s="282"/>
      <c r="E74" s="286"/>
      <c r="F74" s="374"/>
    </row>
    <row r="75" spans="2:6" x14ac:dyDescent="0.2">
      <c r="B75" s="383"/>
      <c r="C75" s="154" t="s">
        <v>1151</v>
      </c>
      <c r="D75" s="282"/>
      <c r="E75" s="286"/>
      <c r="F75" s="374"/>
    </row>
    <row r="76" spans="2:6" x14ac:dyDescent="0.2">
      <c r="B76" s="327">
        <v>2.13</v>
      </c>
      <c r="C76" s="154" t="s">
        <v>1147</v>
      </c>
      <c r="D76" s="282"/>
      <c r="E76" s="286"/>
      <c r="F76" s="374"/>
    </row>
    <row r="77" spans="2:6" x14ac:dyDescent="0.2">
      <c r="B77" s="383"/>
      <c r="C77" s="154" t="s">
        <v>1148</v>
      </c>
      <c r="D77" s="282"/>
      <c r="E77" s="286"/>
      <c r="F77" s="374"/>
    </row>
    <row r="78" spans="2:6" x14ac:dyDescent="0.2">
      <c r="B78" s="383"/>
      <c r="C78" s="154" t="s">
        <v>1149</v>
      </c>
      <c r="D78" s="282"/>
      <c r="E78" s="286"/>
      <c r="F78" s="374"/>
    </row>
    <row r="79" spans="2:6" x14ac:dyDescent="0.2">
      <c r="B79" s="383"/>
      <c r="C79" s="154" t="s">
        <v>1150</v>
      </c>
      <c r="D79" s="282"/>
      <c r="E79" s="286"/>
      <c r="F79" s="374"/>
    </row>
    <row r="80" spans="2:6" x14ac:dyDescent="0.2">
      <c r="B80" s="383"/>
      <c r="C80" s="154" t="s">
        <v>1151</v>
      </c>
      <c r="D80" s="282"/>
      <c r="E80" s="286"/>
      <c r="F80" s="374"/>
    </row>
    <row r="81" spans="2:6" x14ac:dyDescent="0.2">
      <c r="B81" s="327">
        <v>2.14</v>
      </c>
      <c r="C81" s="154" t="s">
        <v>1147</v>
      </c>
      <c r="D81" s="282"/>
      <c r="E81" s="286"/>
      <c r="F81" s="374"/>
    </row>
    <row r="82" spans="2:6" x14ac:dyDescent="0.2">
      <c r="B82" s="383"/>
      <c r="C82" s="154" t="s">
        <v>1148</v>
      </c>
      <c r="D82" s="282"/>
      <c r="E82" s="286"/>
      <c r="F82" s="374"/>
    </row>
    <row r="83" spans="2:6" x14ac:dyDescent="0.2">
      <c r="B83" s="383"/>
      <c r="C83" s="154" t="s">
        <v>1149</v>
      </c>
      <c r="D83" s="282"/>
      <c r="E83" s="286"/>
      <c r="F83" s="374"/>
    </row>
    <row r="84" spans="2:6" x14ac:dyDescent="0.2">
      <c r="B84" s="383"/>
      <c r="C84" s="154" t="s">
        <v>1150</v>
      </c>
      <c r="D84" s="282"/>
      <c r="E84" s="286"/>
      <c r="F84" s="374"/>
    </row>
    <row r="85" spans="2:6" x14ac:dyDescent="0.2">
      <c r="B85" s="384"/>
      <c r="C85" s="245" t="s">
        <v>1151</v>
      </c>
      <c r="D85" s="282"/>
      <c r="E85" s="286"/>
      <c r="F85" s="374"/>
    </row>
  </sheetData>
  <autoFilter ref="B5:F85"/>
  <dataValidations count="2">
    <dataValidation type="list" allowBlank="1" showInputMessage="1" showErrorMessage="1" sqref="F8:F12 F14:F18 F21:F35 F37:F46 F49:F63 F66:F85">
      <formula1>$AA$1:$AC$1</formula1>
    </dataValidation>
    <dataValidation type="date" allowBlank="1" showInputMessage="1" showErrorMessage="1" prompt="Enter a date value (for example, 19/10/2020)" sqref="E8:E85">
      <formula1>StartDate</formula1>
      <formula2>EndDate</formula2>
    </dataValidation>
  </dataValidations>
  <hyperlinks>
    <hyperlink ref="B8" location="Partnering!A2.01" display="Partnering!A2.01"/>
    <hyperlink ref="B14" location="Partnering!A2.02" display="Partnering!A2.02"/>
    <hyperlink ref="B21" location="Partnering!A2.03" display="Partnering!A2.03"/>
    <hyperlink ref="B26" location="Partnering!A2.04" display="Partnering!A2.04"/>
    <hyperlink ref="B31" location="Partnering!A2.05" display="Partnering!A2.05"/>
    <hyperlink ref="B37" location="Partnering!A2.06" display="Partnering!A2.06"/>
    <hyperlink ref="B42" location="Partnering!A2.07" display="Partnering!A2.07"/>
    <hyperlink ref="B49" location="Partnering!A2.08" display="Partnering!A2.08"/>
    <hyperlink ref="B54" location="Partnering!A2.09" display="Partnering!A2.09"/>
    <hyperlink ref="B59" location="Partnering!A2.10" display="Partnering!A2.10"/>
    <hyperlink ref="B66" location="Partnering!A2.11" display="Partnering!A2.11"/>
    <hyperlink ref="B71" location="Partnering!A2.12" display="Partnering!A2.12"/>
    <hyperlink ref="B76" location="Partnering!A2.13" display="Partnering!A2.13"/>
    <hyperlink ref="B81" location="Partnering!A2.14" display="Partnering!A2.14"/>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4A11B"/>
  </sheetPr>
  <dimension ref="A1:AE39"/>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1" t="s">
        <v>1372</v>
      </c>
      <c r="AA1" t="s">
        <v>380</v>
      </c>
      <c r="AB1" t="s">
        <v>1324</v>
      </c>
      <c r="AC1" t="s">
        <v>1293</v>
      </c>
      <c r="AD1" t="s">
        <v>1292</v>
      </c>
      <c r="AE1" t="s">
        <v>382</v>
      </c>
    </row>
    <row r="2" spans="1:31" ht="39.950000000000003" customHeight="1" x14ac:dyDescent="0.2">
      <c r="B2" s="4" t="s">
        <v>1509</v>
      </c>
      <c r="AA2" t="s">
        <v>383</v>
      </c>
      <c r="AB2" t="s">
        <v>384</v>
      </c>
      <c r="AC2" t="s">
        <v>385</v>
      </c>
    </row>
    <row r="3" spans="1:31" ht="25.5" x14ac:dyDescent="0.2">
      <c r="A3" s="360" t="s">
        <v>1</v>
      </c>
      <c r="B3" s="41" t="s">
        <v>2</v>
      </c>
      <c r="C3" s="41" t="s">
        <v>3</v>
      </c>
      <c r="D3" s="41" t="s">
        <v>4</v>
      </c>
      <c r="E3" s="41" t="s">
        <v>5</v>
      </c>
      <c r="F3" s="41" t="s">
        <v>6</v>
      </c>
      <c r="G3" s="41" t="s">
        <v>1294</v>
      </c>
      <c r="H3" s="41" t="s">
        <v>7</v>
      </c>
      <c r="I3" s="41" t="s">
        <v>8</v>
      </c>
      <c r="J3" s="41" t="s">
        <v>9</v>
      </c>
      <c r="K3" s="41" t="s">
        <v>10</v>
      </c>
      <c r="L3" s="311" t="s">
        <v>1185</v>
      </c>
    </row>
    <row r="4" spans="1:31" x14ac:dyDescent="0.2">
      <c r="A4" s="167" t="s">
        <v>1342</v>
      </c>
      <c r="B4" s="168"/>
      <c r="C4" s="168"/>
      <c r="D4" s="168"/>
      <c r="E4" s="169"/>
      <c r="F4" s="169"/>
      <c r="G4" s="169"/>
      <c r="H4" s="168"/>
      <c r="I4" s="169"/>
      <c r="J4" s="231"/>
      <c r="K4" s="170"/>
      <c r="L4" s="170"/>
    </row>
    <row r="5" spans="1:31" x14ac:dyDescent="0.2">
      <c r="A5" s="156" t="s">
        <v>134</v>
      </c>
      <c r="B5" s="157"/>
      <c r="C5" s="157"/>
      <c r="D5" s="157"/>
      <c r="E5" s="158"/>
      <c r="F5" s="158"/>
      <c r="G5" s="158"/>
      <c r="H5" s="157"/>
      <c r="I5" s="158"/>
      <c r="J5" s="228"/>
      <c r="K5" s="235"/>
      <c r="L5" s="159"/>
    </row>
    <row r="6" spans="1:31" ht="153" x14ac:dyDescent="0.2">
      <c r="A6" s="56">
        <v>3.01</v>
      </c>
      <c r="B6" s="101" t="s">
        <v>1350</v>
      </c>
      <c r="C6" s="101" t="s">
        <v>1471</v>
      </c>
      <c r="D6" s="101" t="s">
        <v>1472</v>
      </c>
      <c r="E6" s="323" t="s">
        <v>1383</v>
      </c>
      <c r="F6" s="44"/>
      <c r="G6" s="54" t="str">
        <f>IF(R3.01=$AA$1,100%,IF(R3.01=$AB$1,80%,IF(R3.01=$AC$1,50%,IF(R3.01=$AD$1,20%,""))))</f>
        <v/>
      </c>
      <c r="H6" s="101"/>
      <c r="I6" s="43"/>
      <c r="J6" s="229"/>
      <c r="K6" s="53"/>
      <c r="L6" s="323" t="s">
        <v>1392</v>
      </c>
    </row>
    <row r="7" spans="1:31" ht="344.25" x14ac:dyDescent="0.2">
      <c r="A7" s="56">
        <v>3.02</v>
      </c>
      <c r="B7" s="101" t="s">
        <v>1351</v>
      </c>
      <c r="C7" s="101" t="s">
        <v>1473</v>
      </c>
      <c r="D7" s="101" t="s">
        <v>1474</v>
      </c>
      <c r="E7" s="323" t="s">
        <v>1384</v>
      </c>
      <c r="F7" s="44"/>
      <c r="G7" s="54" t="str">
        <f>IF(R3.02=$AA$1,100%,IF(R3.02=$AB$1,80%,IF(R3.02=$AC$1,50%,IF(R3.02=$AD$1,20%,""))))</f>
        <v/>
      </c>
      <c r="H7" s="101"/>
      <c r="I7" s="43"/>
      <c r="J7" s="229"/>
      <c r="K7" s="53"/>
      <c r="L7" s="323" t="s">
        <v>1393</v>
      </c>
    </row>
    <row r="8" spans="1:31" x14ac:dyDescent="0.2">
      <c r="A8" s="156" t="s">
        <v>100</v>
      </c>
      <c r="B8" s="157"/>
      <c r="C8" s="157"/>
      <c r="D8" s="157"/>
      <c r="E8" s="158"/>
      <c r="F8" s="158"/>
      <c r="G8" s="158"/>
      <c r="H8" s="157"/>
      <c r="I8" s="158"/>
      <c r="J8" s="228"/>
      <c r="K8" s="235"/>
      <c r="L8" s="158"/>
    </row>
    <row r="9" spans="1:31" ht="409.5" x14ac:dyDescent="0.2">
      <c r="A9" s="56">
        <v>3.03</v>
      </c>
      <c r="B9" s="101" t="s">
        <v>1352</v>
      </c>
      <c r="C9" s="101" t="s">
        <v>1475</v>
      </c>
      <c r="D9" s="101" t="s">
        <v>1476</v>
      </c>
      <c r="E9" s="323" t="s">
        <v>1385</v>
      </c>
      <c r="F9" s="44"/>
      <c r="G9" s="54" t="str">
        <f>IF(R3.03=$AA$1,100%,IF(R3.03=$AB$1,80%,IF(R3.03=$AC$1,50%,IF(R3.03=$AD$1,20%,""))))</f>
        <v/>
      </c>
      <c r="H9" s="101"/>
      <c r="I9" s="43"/>
      <c r="J9" s="229"/>
      <c r="K9" s="53"/>
      <c r="L9" s="323" t="s">
        <v>1394</v>
      </c>
    </row>
    <row r="10" spans="1:31" x14ac:dyDescent="0.2">
      <c r="A10" s="156" t="s">
        <v>136</v>
      </c>
      <c r="B10" s="157"/>
      <c r="C10" s="157"/>
      <c r="D10" s="157"/>
      <c r="E10" s="158"/>
      <c r="F10" s="158"/>
      <c r="G10" s="158"/>
      <c r="H10" s="157"/>
      <c r="I10" s="158"/>
      <c r="J10" s="228"/>
      <c r="K10" s="235"/>
      <c r="L10" s="158"/>
    </row>
    <row r="11" spans="1:31" ht="357" x14ac:dyDescent="0.2">
      <c r="A11" s="56">
        <v>3.04</v>
      </c>
      <c r="B11" s="101" t="s">
        <v>1353</v>
      </c>
      <c r="C11" s="101" t="s">
        <v>1477</v>
      </c>
      <c r="D11" s="101" t="s">
        <v>1478</v>
      </c>
      <c r="E11" s="323" t="s">
        <v>1386</v>
      </c>
      <c r="F11" s="44"/>
      <c r="G11" s="54" t="str">
        <f>IF(R3.04=$AA$1,100%,IF(R3.04=$AB$1,80%,IF(R3.04=$AC$1,50%,IF(R3.04=$AD$1,20%,""))))</f>
        <v/>
      </c>
      <c r="H11" s="101"/>
      <c r="I11" s="43"/>
      <c r="J11" s="229"/>
      <c r="K11" s="53"/>
      <c r="L11" s="323" t="s">
        <v>1395</v>
      </c>
    </row>
    <row r="12" spans="1:31" x14ac:dyDescent="0.2">
      <c r="A12" s="156" t="s">
        <v>137</v>
      </c>
      <c r="B12" s="157"/>
      <c r="C12" s="157"/>
      <c r="D12" s="157"/>
      <c r="E12" s="158"/>
      <c r="F12" s="158"/>
      <c r="G12" s="158"/>
      <c r="H12" s="157"/>
      <c r="I12" s="158"/>
      <c r="J12" s="228"/>
      <c r="K12" s="235"/>
      <c r="L12" s="158"/>
    </row>
    <row r="13" spans="1:31" ht="357" x14ac:dyDescent="0.2">
      <c r="A13" s="56">
        <v>3.05</v>
      </c>
      <c r="B13" s="101" t="s">
        <v>1354</v>
      </c>
      <c r="C13" s="101" t="s">
        <v>1479</v>
      </c>
      <c r="D13" s="101" t="s">
        <v>1480</v>
      </c>
      <c r="E13" s="323" t="s">
        <v>1387</v>
      </c>
      <c r="F13" s="44"/>
      <c r="G13" s="54" t="str">
        <f>IF(R3.05=$AA$1,100%,IF(R3.05=$AB$1,80%,IF(R3.05=$AC$1,50%,IF(R3.05=$AD$1,20%,""))))</f>
        <v/>
      </c>
      <c r="H13" s="101"/>
      <c r="I13" s="43"/>
      <c r="J13" s="229"/>
      <c r="K13" s="53"/>
      <c r="L13" s="323" t="s">
        <v>1396</v>
      </c>
    </row>
    <row r="14" spans="1:31" x14ac:dyDescent="0.2">
      <c r="A14" s="167" t="s">
        <v>138</v>
      </c>
      <c r="B14" s="168"/>
      <c r="C14" s="168"/>
      <c r="D14" s="168"/>
      <c r="E14" s="169"/>
      <c r="F14" s="169"/>
      <c r="G14" s="169"/>
      <c r="H14" s="168"/>
      <c r="I14" s="169"/>
      <c r="J14" s="231"/>
      <c r="K14" s="170"/>
      <c r="L14" s="169"/>
    </row>
    <row r="15" spans="1:31" x14ac:dyDescent="0.2">
      <c r="A15" s="156" t="s">
        <v>139</v>
      </c>
      <c r="B15" s="157"/>
      <c r="C15" s="157"/>
      <c r="D15" s="157"/>
      <c r="E15" s="158"/>
      <c r="F15" s="158"/>
      <c r="G15" s="158"/>
      <c r="H15" s="157"/>
      <c r="I15" s="158"/>
      <c r="J15" s="228"/>
      <c r="K15" s="235"/>
      <c r="L15" s="158"/>
    </row>
    <row r="16" spans="1:31" ht="229.5" x14ac:dyDescent="0.2">
      <c r="A16" s="56">
        <v>3.06</v>
      </c>
      <c r="B16" s="101" t="s">
        <v>1355</v>
      </c>
      <c r="C16" s="101" t="s">
        <v>1481</v>
      </c>
      <c r="D16" s="101" t="s">
        <v>1482</v>
      </c>
      <c r="E16" s="323" t="s">
        <v>1388</v>
      </c>
      <c r="F16" s="44"/>
      <c r="G16" s="54" t="str">
        <f>IF(R3.06=$AA$1,100%,IF(R3.06=$AB$1,80%,IF(R3.06=$AC$1,50%,IF(R3.06=$AD$1,20%,""))))</f>
        <v/>
      </c>
      <c r="H16" s="101"/>
      <c r="I16" s="43"/>
      <c r="J16" s="229"/>
      <c r="K16" s="53"/>
      <c r="L16" s="323" t="s">
        <v>1397</v>
      </c>
    </row>
    <row r="17" spans="1:12" ht="408" x14ac:dyDescent="0.2">
      <c r="A17" s="56">
        <v>3.07</v>
      </c>
      <c r="B17" s="363" t="s">
        <v>1356</v>
      </c>
      <c r="C17" s="101" t="s">
        <v>1483</v>
      </c>
      <c r="D17" s="101" t="s">
        <v>1484</v>
      </c>
      <c r="E17" s="323" t="s">
        <v>1389</v>
      </c>
      <c r="F17" s="44"/>
      <c r="G17" s="54" t="str">
        <f>IF(R3.07=$AA$1,100%,IF(R3.07=$AB$1,80%,IF(R3.07=$AC$1,50%,IF(R3.07=$AD$1,20%,""))))</f>
        <v/>
      </c>
      <c r="H17" s="101"/>
      <c r="I17" s="43"/>
      <c r="J17" s="229"/>
      <c r="K17" s="53"/>
      <c r="L17" s="323" t="s">
        <v>1398</v>
      </c>
    </row>
    <row r="18" spans="1:12" ht="409.5" x14ac:dyDescent="0.2">
      <c r="A18" s="56">
        <v>3.08</v>
      </c>
      <c r="B18" s="101" t="s">
        <v>1357</v>
      </c>
      <c r="C18" s="101" t="s">
        <v>1485</v>
      </c>
      <c r="D18" s="101" t="s">
        <v>1486</v>
      </c>
      <c r="E18" s="323" t="s">
        <v>1390</v>
      </c>
      <c r="F18" s="44"/>
      <c r="G18" s="54" t="str">
        <f>IF(R3.08=$AA$1,100%,IF(R3.08=$AB$1,80%,IF(R3.08=$AC$1,50%,IF(R3.08=$AD$1,20%,""))))</f>
        <v/>
      </c>
      <c r="H18" s="101"/>
      <c r="I18" s="43"/>
      <c r="J18" s="229"/>
      <c r="K18" s="53"/>
      <c r="L18" s="323" t="s">
        <v>1399</v>
      </c>
    </row>
    <row r="19" spans="1:12" ht="409.5" x14ac:dyDescent="0.2">
      <c r="A19" s="56">
        <v>3.09</v>
      </c>
      <c r="B19" s="101" t="s">
        <v>1358</v>
      </c>
      <c r="C19" s="101" t="s">
        <v>1487</v>
      </c>
      <c r="D19" s="101" t="s">
        <v>1488</v>
      </c>
      <c r="E19" s="323" t="s">
        <v>1391</v>
      </c>
      <c r="F19" s="44"/>
      <c r="G19" s="54" t="str">
        <f>IF(R3.09=$AA$1,100%,IF(R3.09=$AB$1,80%,IF(R3.09=$AC$1,50%,IF(R3.09=$AD$1,20%,""))))</f>
        <v/>
      </c>
      <c r="H19" s="101"/>
      <c r="I19" s="43"/>
      <c r="J19" s="229"/>
      <c r="K19" s="53"/>
      <c r="L19" s="323" t="s">
        <v>1400</v>
      </c>
    </row>
    <row r="20" spans="1:12" x14ac:dyDescent="0.2">
      <c r="A20" s="156" t="s">
        <v>140</v>
      </c>
      <c r="B20" s="157"/>
      <c r="C20" s="157"/>
      <c r="D20" s="157"/>
      <c r="E20" s="158"/>
      <c r="F20" s="158"/>
      <c r="G20" s="158"/>
      <c r="H20" s="157"/>
      <c r="I20" s="158"/>
      <c r="J20" s="228"/>
      <c r="K20" s="235"/>
      <c r="L20" s="158"/>
    </row>
    <row r="21" spans="1:12" ht="255" x14ac:dyDescent="0.2">
      <c r="A21" s="57">
        <v>3.1</v>
      </c>
      <c r="B21" s="101" t="s">
        <v>1359</v>
      </c>
      <c r="C21" s="101" t="s">
        <v>1489</v>
      </c>
      <c r="D21" s="101" t="s">
        <v>1490</v>
      </c>
      <c r="E21" s="323" t="s">
        <v>143</v>
      </c>
      <c r="F21" s="44"/>
      <c r="G21" s="54" t="str">
        <f>IF(R3.10=$AA$1,100%,IF(R3.10=$AB$1,80%,IF(R3.10=$AC$1,50%,IF(R3.10=$AD$1,20%,""))))</f>
        <v/>
      </c>
      <c r="H21" s="101"/>
      <c r="I21" s="43"/>
      <c r="J21" s="229"/>
      <c r="K21" s="53"/>
      <c r="L21" s="323" t="s">
        <v>1200</v>
      </c>
    </row>
    <row r="22" spans="1:12" x14ac:dyDescent="0.2">
      <c r="A22" s="156" t="s">
        <v>141</v>
      </c>
      <c r="B22" s="157"/>
      <c r="C22" s="157"/>
      <c r="D22" s="157"/>
      <c r="E22" s="158"/>
      <c r="F22" s="158"/>
      <c r="G22" s="158"/>
      <c r="H22" s="157"/>
      <c r="I22" s="158"/>
      <c r="J22" s="228"/>
      <c r="K22" s="235"/>
      <c r="L22" s="158"/>
    </row>
    <row r="23" spans="1:12" ht="293.25" x14ac:dyDescent="0.2">
      <c r="A23" s="56">
        <v>3.11</v>
      </c>
      <c r="B23" s="101" t="s">
        <v>1360</v>
      </c>
      <c r="C23" s="101" t="s">
        <v>1491</v>
      </c>
      <c r="D23" s="101" t="s">
        <v>1492</v>
      </c>
      <c r="E23" s="323" t="s">
        <v>144</v>
      </c>
      <c r="F23" s="44"/>
      <c r="G23" s="54" t="str">
        <f>IF(R3.11=$AA$1,100%,IF(R3.11=$AB$1,80%,IF(R3.11=$AC$1,50%,IF(R3.11=$AD$1,20%,""))))</f>
        <v/>
      </c>
      <c r="H23" s="101"/>
      <c r="I23" s="43"/>
      <c r="J23" s="229"/>
      <c r="K23" s="53"/>
      <c r="L23" s="323" t="s">
        <v>1201</v>
      </c>
    </row>
    <row r="24" spans="1:12" x14ac:dyDescent="0.2">
      <c r="A24" s="156" t="s">
        <v>142</v>
      </c>
      <c r="B24" s="157"/>
      <c r="C24" s="157"/>
      <c r="D24" s="157"/>
      <c r="E24" s="158"/>
      <c r="F24" s="158"/>
      <c r="G24" s="158"/>
      <c r="H24" s="157"/>
      <c r="I24" s="158"/>
      <c r="J24" s="228"/>
      <c r="K24" s="235"/>
      <c r="L24" s="158"/>
    </row>
    <row r="25" spans="1:12" ht="216.75" x14ac:dyDescent="0.2">
      <c r="A25" s="56">
        <v>3.12</v>
      </c>
      <c r="B25" s="101" t="s">
        <v>1142</v>
      </c>
      <c r="C25" s="101" t="s">
        <v>1493</v>
      </c>
      <c r="D25" s="101" t="s">
        <v>1494</v>
      </c>
      <c r="E25" s="323" t="s">
        <v>145</v>
      </c>
      <c r="F25" s="44"/>
      <c r="G25" s="54" t="str">
        <f>IF(R3.12=$AA$1,100%,IF(R3.12=$AB$1,80%,IF(R3.12=$AC$1,50%,IF(R3.12=$AD$1,20%,IF(R3.12=$AE$1,"n/a","")))))</f>
        <v/>
      </c>
      <c r="H25" s="101"/>
      <c r="I25" s="43"/>
      <c r="J25" s="229"/>
      <c r="K25" s="53"/>
      <c r="L25" s="323" t="s">
        <v>1202</v>
      </c>
    </row>
    <row r="26" spans="1:12" x14ac:dyDescent="0.2">
      <c r="A26" s="156" t="s">
        <v>1344</v>
      </c>
      <c r="B26" s="157"/>
      <c r="C26" s="157"/>
      <c r="D26" s="157"/>
      <c r="E26" s="158"/>
      <c r="F26" s="158"/>
      <c r="G26" s="158"/>
      <c r="H26" s="157"/>
      <c r="I26" s="158"/>
      <c r="J26" s="228"/>
      <c r="K26" s="235"/>
      <c r="L26" s="158"/>
    </row>
    <row r="27" spans="1:12" ht="280.5" x14ac:dyDescent="0.2">
      <c r="A27" s="56">
        <v>3.13</v>
      </c>
      <c r="B27" s="101" t="s">
        <v>1361</v>
      </c>
      <c r="C27" s="101" t="s">
        <v>1495</v>
      </c>
      <c r="D27" s="101" t="s">
        <v>1496</v>
      </c>
      <c r="E27" s="323" t="s">
        <v>146</v>
      </c>
      <c r="F27" s="44"/>
      <c r="G27" s="54" t="str">
        <f>IF(R3.13=$AA$1,100%,IF(R3.13=$AB$1,80%,IF(R3.13=$AC$1,50%,IF(R3.13=$AD$1,20%,""))))</f>
        <v/>
      </c>
      <c r="H27" s="101"/>
      <c r="I27" s="43"/>
      <c r="J27" s="229"/>
      <c r="K27" s="53"/>
      <c r="L27" s="323" t="s">
        <v>1203</v>
      </c>
    </row>
    <row r="28" spans="1:12" ht="409.5" x14ac:dyDescent="0.2">
      <c r="A28" s="56">
        <v>3.14</v>
      </c>
      <c r="B28" s="101" t="s">
        <v>1362</v>
      </c>
      <c r="C28" s="101" t="s">
        <v>1497</v>
      </c>
      <c r="D28" s="101" t="s">
        <v>1498</v>
      </c>
      <c r="E28" s="323" t="s">
        <v>149</v>
      </c>
      <c r="F28" s="44"/>
      <c r="G28" s="54" t="str">
        <f>IF(R3.14=$AA$1,100%,IF(R3.14=$AB$1,80%,IF(R3.14=$AC$1,50%,IF(R3.14=$AD$1,20%,""))))</f>
        <v/>
      </c>
      <c r="H28" s="101"/>
      <c r="I28" s="43"/>
      <c r="J28" s="229"/>
      <c r="K28" s="53"/>
      <c r="L28" s="323" t="s">
        <v>1204</v>
      </c>
    </row>
    <row r="29" spans="1:12" x14ac:dyDescent="0.2">
      <c r="A29" s="156" t="s">
        <v>1345</v>
      </c>
      <c r="B29" s="157"/>
      <c r="C29" s="157"/>
      <c r="D29" s="157"/>
      <c r="E29" s="158"/>
      <c r="F29" s="158"/>
      <c r="G29" s="158"/>
      <c r="H29" s="157"/>
      <c r="I29" s="158"/>
      <c r="J29" s="228"/>
      <c r="K29" s="235"/>
      <c r="L29" s="158"/>
    </row>
    <row r="30" spans="1:12" ht="267.75" x14ac:dyDescent="0.2">
      <c r="A30" s="56">
        <v>3.15</v>
      </c>
      <c r="B30" s="101" t="s">
        <v>1363</v>
      </c>
      <c r="C30" s="101" t="s">
        <v>1499</v>
      </c>
      <c r="D30" s="101" t="s">
        <v>1500</v>
      </c>
      <c r="E30" s="323" t="s">
        <v>152</v>
      </c>
      <c r="F30" s="44"/>
      <c r="G30" s="54" t="str">
        <f>IF(R3.15=$AA$1,100%,IF(R3.15=$AB$1,80%,IF(R3.15=$AC$1,50%,IF(R3.15=$AD$1,20%,""))))</f>
        <v/>
      </c>
      <c r="H30" s="101"/>
      <c r="I30" s="43"/>
      <c r="J30" s="229"/>
      <c r="K30" s="53"/>
      <c r="L30" s="323" t="s">
        <v>1205</v>
      </c>
    </row>
    <row r="31" spans="1:12" x14ac:dyDescent="0.2">
      <c r="A31" s="156" t="s">
        <v>1346</v>
      </c>
      <c r="B31" s="157"/>
      <c r="C31" s="157"/>
      <c r="D31" s="157"/>
      <c r="E31" s="158"/>
      <c r="F31" s="158"/>
      <c r="G31" s="158"/>
      <c r="H31" s="157"/>
      <c r="I31" s="158"/>
      <c r="J31" s="228"/>
      <c r="K31" s="235"/>
      <c r="L31" s="158"/>
    </row>
    <row r="32" spans="1:12" ht="409.5" x14ac:dyDescent="0.2">
      <c r="A32" s="56">
        <v>3.16</v>
      </c>
      <c r="B32" s="101" t="s">
        <v>1364</v>
      </c>
      <c r="C32" s="101" t="s">
        <v>1501</v>
      </c>
      <c r="D32" s="101" t="s">
        <v>1502</v>
      </c>
      <c r="E32" s="323" t="s">
        <v>153</v>
      </c>
      <c r="F32" s="44"/>
      <c r="G32" s="54" t="str">
        <f>IF(R3.16=$AA$1,100%,IF(R3.16=$AB$1,80%,IF(R3.16=$AC$1,50%,IF(R3.16=$AD$1,20%,""))))</f>
        <v/>
      </c>
      <c r="H32" s="101"/>
      <c r="I32" s="43"/>
      <c r="J32" s="229"/>
      <c r="K32" s="53"/>
      <c r="L32" s="323" t="s">
        <v>1206</v>
      </c>
    </row>
    <row r="33" spans="1:12" x14ac:dyDescent="0.2">
      <c r="A33" s="167" t="s">
        <v>1349</v>
      </c>
      <c r="B33" s="168"/>
      <c r="C33" s="168"/>
      <c r="D33" s="168"/>
      <c r="E33" s="169"/>
      <c r="F33" s="169"/>
      <c r="G33" s="169"/>
      <c r="H33" s="168"/>
      <c r="I33" s="169"/>
      <c r="J33" s="231"/>
      <c r="K33" s="170"/>
      <c r="L33" s="169"/>
    </row>
    <row r="34" spans="1:12" x14ac:dyDescent="0.2">
      <c r="A34" s="156" t="s">
        <v>1347</v>
      </c>
      <c r="B34" s="157"/>
      <c r="C34" s="157"/>
      <c r="D34" s="157"/>
      <c r="E34" s="158"/>
      <c r="F34" s="158"/>
      <c r="G34" s="158"/>
      <c r="H34" s="157"/>
      <c r="I34" s="158"/>
      <c r="J34" s="228"/>
      <c r="K34" s="235"/>
      <c r="L34" s="158"/>
    </row>
    <row r="35" spans="1:12" ht="357" x14ac:dyDescent="0.2">
      <c r="A35" s="56">
        <v>3.17</v>
      </c>
      <c r="B35" s="101" t="s">
        <v>1365</v>
      </c>
      <c r="C35" s="101" t="s">
        <v>1503</v>
      </c>
      <c r="D35" s="101" t="s">
        <v>1504</v>
      </c>
      <c r="E35" s="323" t="s">
        <v>1401</v>
      </c>
      <c r="F35" s="44"/>
      <c r="G35" s="54" t="str">
        <f>IF(R3.17=$AA$1,100%,IF(R3.17=$AB$1,80%,IF(R3.17=$AC$1,50%,IF(R3.17=$AD$1,20%,IF(R3.17=$AE$1,"n/a","")))))</f>
        <v/>
      </c>
      <c r="H35" s="101"/>
      <c r="I35" s="43"/>
      <c r="J35" s="229"/>
      <c r="K35" s="53"/>
      <c r="L35" s="323" t="s">
        <v>1404</v>
      </c>
    </row>
    <row r="36" spans="1:12" x14ac:dyDescent="0.2">
      <c r="A36" s="167" t="s">
        <v>150</v>
      </c>
      <c r="B36" s="168"/>
      <c r="C36" s="168"/>
      <c r="D36" s="168"/>
      <c r="E36" s="169"/>
      <c r="F36" s="169"/>
      <c r="G36" s="169"/>
      <c r="H36" s="168"/>
      <c r="I36" s="169"/>
      <c r="J36" s="231"/>
      <c r="K36" s="170"/>
      <c r="L36" s="169"/>
    </row>
    <row r="37" spans="1:12" x14ac:dyDescent="0.2">
      <c r="A37" s="156" t="s">
        <v>150</v>
      </c>
      <c r="B37" s="157"/>
      <c r="C37" s="157"/>
      <c r="D37" s="157"/>
      <c r="E37" s="158"/>
      <c r="F37" s="158"/>
      <c r="G37" s="158"/>
      <c r="H37" s="157"/>
      <c r="I37" s="158"/>
      <c r="J37" s="228"/>
      <c r="K37" s="235"/>
      <c r="L37" s="158"/>
    </row>
    <row r="38" spans="1:12" ht="306" x14ac:dyDescent="0.2">
      <c r="A38" s="56">
        <v>3.18</v>
      </c>
      <c r="B38" s="101" t="s">
        <v>1366</v>
      </c>
      <c r="C38" s="101" t="s">
        <v>1505</v>
      </c>
      <c r="D38" s="101" t="s">
        <v>1506</v>
      </c>
      <c r="E38" s="323" t="s">
        <v>1402</v>
      </c>
      <c r="F38" s="44"/>
      <c r="G38" s="54" t="str">
        <f>IF(R3.18=$AA$1,100%,IF(R3.18=$AB$1,80%,IF(R3.18=$AC$1,50%,IF(R3.18=$AD$1,20%,IF(R3.18=$AE$1,"n/a","")))))</f>
        <v/>
      </c>
      <c r="H38" s="101"/>
      <c r="I38" s="43"/>
      <c r="J38" s="229"/>
      <c r="K38" s="53"/>
      <c r="L38" s="323" t="s">
        <v>1405</v>
      </c>
    </row>
    <row r="39" spans="1:12" ht="280.5" x14ac:dyDescent="0.2">
      <c r="A39" s="56">
        <v>3.19</v>
      </c>
      <c r="B39" s="101" t="s">
        <v>1367</v>
      </c>
      <c r="C39" s="101" t="s">
        <v>1507</v>
      </c>
      <c r="D39" s="101" t="s">
        <v>1508</v>
      </c>
      <c r="E39" s="323" t="s">
        <v>1403</v>
      </c>
      <c r="F39" s="44"/>
      <c r="G39" s="54" t="str">
        <f>IF(R3.19=$AA$1,100%,IF(R3.19=$AB$1,80%,IF(R3.19=$AC$1,50%,IF(R3.19=$AD$1,20%,IF(R3.19=$AE$1,"n/a","")))))</f>
        <v/>
      </c>
      <c r="H39" s="101"/>
      <c r="I39" s="43"/>
      <c r="J39" s="229"/>
      <c r="K39" s="53"/>
      <c r="L39" s="323" t="s">
        <v>1406</v>
      </c>
    </row>
  </sheetData>
  <autoFilter ref="A3:L39"/>
  <conditionalFormatting sqref="F6">
    <cfRule type="cellIs" dxfId="293" priority="32" operator="equal">
      <formula>"Not met"</formula>
    </cfRule>
  </conditionalFormatting>
  <conditionalFormatting sqref="F7">
    <cfRule type="cellIs" dxfId="292" priority="18" operator="equal">
      <formula>"Not met"</formula>
    </cfRule>
  </conditionalFormatting>
  <conditionalFormatting sqref="F9">
    <cfRule type="cellIs" dxfId="291" priority="17" operator="equal">
      <formula>"Not met"</formula>
    </cfRule>
  </conditionalFormatting>
  <conditionalFormatting sqref="F11">
    <cfRule type="cellIs" dxfId="290" priority="16" operator="equal">
      <formula>"Not met"</formula>
    </cfRule>
  </conditionalFormatting>
  <conditionalFormatting sqref="F13">
    <cfRule type="cellIs" dxfId="289" priority="15" operator="equal">
      <formula>"Not met"</formula>
    </cfRule>
  </conditionalFormatting>
  <conditionalFormatting sqref="F16">
    <cfRule type="cellIs" dxfId="288" priority="14" operator="equal">
      <formula>"Not met"</formula>
    </cfRule>
  </conditionalFormatting>
  <conditionalFormatting sqref="F17">
    <cfRule type="cellIs" dxfId="287" priority="13" operator="equal">
      <formula>"Not met"</formula>
    </cfRule>
  </conditionalFormatting>
  <conditionalFormatting sqref="F18">
    <cfRule type="cellIs" dxfId="286" priority="12" operator="equal">
      <formula>"Not met"</formula>
    </cfRule>
  </conditionalFormatting>
  <conditionalFormatting sqref="F19">
    <cfRule type="cellIs" dxfId="285" priority="11" operator="equal">
      <formula>"Not met"</formula>
    </cfRule>
  </conditionalFormatting>
  <conditionalFormatting sqref="F21">
    <cfRule type="cellIs" dxfId="284" priority="10" operator="equal">
      <formula>"Not met"</formula>
    </cfRule>
  </conditionalFormatting>
  <conditionalFormatting sqref="F23">
    <cfRule type="cellIs" dxfId="283" priority="9" operator="equal">
      <formula>"Not met"</formula>
    </cfRule>
  </conditionalFormatting>
  <conditionalFormatting sqref="F25">
    <cfRule type="cellIs" dxfId="282" priority="8" operator="equal">
      <formula>"Not met"</formula>
    </cfRule>
  </conditionalFormatting>
  <conditionalFormatting sqref="F27">
    <cfRule type="cellIs" dxfId="281" priority="7" operator="equal">
      <formula>"Not met"</formula>
    </cfRule>
  </conditionalFormatting>
  <conditionalFormatting sqref="F28">
    <cfRule type="cellIs" dxfId="280" priority="6" operator="equal">
      <formula>"Not met"</formula>
    </cfRule>
  </conditionalFormatting>
  <conditionalFormatting sqref="F30">
    <cfRule type="cellIs" dxfId="279" priority="5" operator="equal">
      <formula>"Not met"</formula>
    </cfRule>
  </conditionalFormatting>
  <conditionalFormatting sqref="F32">
    <cfRule type="cellIs" dxfId="278" priority="4" operator="equal">
      <formula>"Not met"</formula>
    </cfRule>
  </conditionalFormatting>
  <conditionalFormatting sqref="F35">
    <cfRule type="cellIs" dxfId="277" priority="3" operator="equal">
      <formula>"Not met"</formula>
    </cfRule>
  </conditionalFormatting>
  <conditionalFormatting sqref="F38">
    <cfRule type="cellIs" dxfId="276" priority="2" operator="equal">
      <formula>"Not met"</formula>
    </cfRule>
  </conditionalFormatting>
  <conditionalFormatting sqref="F39">
    <cfRule type="cellIs" dxfId="275" priority="1" operator="equal">
      <formula>"Not met"</formula>
    </cfRule>
  </conditionalFormatting>
  <dataValidations count="5">
    <dataValidation type="list" allowBlank="1" showInputMessage="1" showErrorMessage="1" sqref="K6:K7 K9 K11 K25 K21 K16:K19 K27:K28 K13 K23 K30 K32">
      <formula1>$AA$2:$AC$2</formula1>
    </dataValidation>
    <dataValidation allowBlank="1" showInputMessage="1" showErrorMessage="1" prompt="Value must be between 0% to 100%." sqref="G6:G7 G9 G11 G25 G21 G16:G19 G27:G28 G13 G23 G30 G32"/>
    <dataValidation type="list" allowBlank="1" showInputMessage="1" showErrorMessage="1" sqref="F6:F7 F9 F11 F27 F16:F19 F13 F23 F21 F32 F30 F28">
      <formula1>$AA$1:$AD$1</formula1>
    </dataValidation>
    <dataValidation type="list" allowBlank="1" showInputMessage="1" showErrorMessage="1" sqref="F39 F25 F35 F38">
      <formula1>$AA$1:$AE$1</formula1>
    </dataValidation>
    <dataValidation type="date" allowBlank="1" showInputMessage="1" showErrorMessage="1" prompt="Enter a date value (for example, 19/10/2020)" sqref="J6:J34 J36:J37">
      <formula1>StartDate</formula1>
      <formula2>EndDate</formula2>
    </dataValidation>
  </dataValidations>
  <hyperlinks>
    <hyperlink ref="E6" location="'PCI-EL'!E3.01" display="Click here to navigate to the list of evidence for Action 3.01"/>
    <hyperlink ref="E7" location="'PCI-EL'!E3.02" display="Click here to navigate to the list of evidence for Action 3.02"/>
    <hyperlink ref="E9" location="'PCI-EL'!E3.03" display="Click here to navigate to the list of evidence for Action 3.03"/>
    <hyperlink ref="E11" location="'PCI-EL'!E3.04" display="Click here to navigate to the list of evidence for Action 3.04"/>
    <hyperlink ref="E13" location="'PCI-EL'!E3.05" display="Click here to navigate to the list of evidence for Action 3.05"/>
    <hyperlink ref="E16" location="'PCI-EL'!E3.06" display="Click here to navigate to the list of evidence for Action 3.06"/>
    <hyperlink ref="E17" location="'PCI-EL'!E3.07" display="Click here to navigate to the list of evidence for Action 3.07"/>
    <hyperlink ref="E18" location="'PCI-EL'!E3.08" display="Click here to navigate to the list of evidence for Action 3.08"/>
    <hyperlink ref="E19" location="'PCI-EL'!E3.09" display="Click here to navigate to the list of evidence for Action 3.09"/>
    <hyperlink ref="E21" location="'PCI-EL'!E3.10" display="Click here to navigate to the list of evidence for Action 3.10"/>
    <hyperlink ref="E23" location="'PCI-EL'!E3.11" display="Click here to navigate to the list of evidence for Action 3.11"/>
    <hyperlink ref="E25" location="'PCI-EL'!E3.12" display="Click here to navigate to the list of evidence for Action 3.12"/>
    <hyperlink ref="E27" location="'PCI-EL'!E3.13" display="Click here to navigate to the list of evidence for Action 3.13"/>
    <hyperlink ref="E28" location="'PCI-EL'!E3.14" display="Click here to navigate to the list of evidence for Action 3.14"/>
    <hyperlink ref="E30" location="'PCI-EL'!E3.15" display="Click here to navigate to the list of evidence for Action 3.15"/>
    <hyperlink ref="E32" location="'PCI-EL'!E3.16" display="Click here to navigate to the list of evidence for Action 3.16"/>
    <hyperlink ref="L6" location="'PCI-TL'!T3.01" display="Click here to navigate to the task list for Action 3.01"/>
    <hyperlink ref="E35" location="'PCI-EL'!E3.17" display="Click here to navigate to the list of evidence for Action 3.17"/>
    <hyperlink ref="E38" location="'PCI-EL'!E3.18" display="Click here to navigate to the list of evidence for Action 3.18"/>
    <hyperlink ref="E39" location="'PCI-EL'!E3.19" display="Click here to navigate to the list of evidence for Action 3.19"/>
    <hyperlink ref="L7" location="'PCI-TL'!T3.02" display="Click here to navigate to the task list for Action 3.02"/>
    <hyperlink ref="L9" location="'PCI-TL'!T3.03" display="Click here to navigate to the task list for Action 3.03"/>
    <hyperlink ref="L11" location="'PCI-TL'!T3.04" display="Click here to navigate to the task list for Action 3.04"/>
    <hyperlink ref="L13" location="'PCI-TL'!T3.05" display="Click here to navigate to the task list for Action 3.05"/>
    <hyperlink ref="L16" location="'PCI-TL'!T3.06" display="Click here to navigate to the task list for Action 3.06"/>
    <hyperlink ref="L17" location="'PCI-TL'!T3.07" display="Click here to navigate to the task list for Action 3.07"/>
    <hyperlink ref="L18" location="'PCI-TL'!T3.08" display="Click here to navigate to the task list for Action 3.08"/>
    <hyperlink ref="L19" location="'PCI-TL'!T3.09" display="Click here to navigate to the task list for Action 3.01"/>
    <hyperlink ref="L21" location="'PCI-TL'!T3.10" display="Click here to navigate to the task list for Action 3.01"/>
    <hyperlink ref="L23" location="'PCI-TL'!T3.11" display="Click here to navigate to the task list for Action 3.01"/>
    <hyperlink ref="L25" location="'PCI-TL'!T3.12" display="Click here to navigate to the task list for Action 3.01"/>
    <hyperlink ref="L27" location="'PCI-TL'!T3.13" display="Click here to navigate to the task list for Action 3.01"/>
    <hyperlink ref="L28" location="'PCI-TL'!T3.14" display="Click here to navigate to the task list for Action 3.01"/>
    <hyperlink ref="L30" location="'PCI-TL'!T3.15" display="Click here to navigate to the task list for Action 3.01"/>
    <hyperlink ref="L32" location="'PCI-TL'!T3.16" display="Click here to navigate to the task list for Action 3.01"/>
    <hyperlink ref="L35" location="'PCI-TL'!T3.17" display="Click here to navigate to the task list for Action 3.01"/>
    <hyperlink ref="L38" location="'PCI-TL'!T3.18" display="Click here to navigate to the task list for Action 3.01"/>
    <hyperlink ref="L39" location="'PCI-TL'!T3.19" display="Click here to navigate to the task list for Action 3.01"/>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E4BF"/>
  </sheetPr>
  <dimension ref="A1:E117"/>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1368</v>
      </c>
    </row>
    <row r="3" spans="2:4" ht="51" customHeight="1" x14ac:dyDescent="0.2">
      <c r="B3" s="453" t="s">
        <v>133</v>
      </c>
      <c r="C3" s="453"/>
      <c r="D3" s="1"/>
    </row>
    <row r="4" spans="2:4" x14ac:dyDescent="0.2">
      <c r="B4" s="1"/>
      <c r="C4" s="1"/>
      <c r="D4" s="1"/>
    </row>
    <row r="5" spans="2:4" s="355" customFormat="1" ht="25.5" customHeight="1" x14ac:dyDescent="0.2">
      <c r="B5" s="352" t="s">
        <v>1</v>
      </c>
      <c r="C5" s="358" t="s">
        <v>873</v>
      </c>
      <c r="D5" s="359" t="s">
        <v>874</v>
      </c>
    </row>
    <row r="6" spans="2:4" ht="25.5" customHeight="1" x14ac:dyDescent="0.2">
      <c r="B6" s="454" t="s">
        <v>1342</v>
      </c>
      <c r="C6" s="455"/>
      <c r="D6" s="138"/>
    </row>
    <row r="7" spans="2:4" x14ac:dyDescent="0.2">
      <c r="B7" s="196" t="s">
        <v>134</v>
      </c>
      <c r="C7" s="199"/>
      <c r="D7" s="200"/>
    </row>
    <row r="8" spans="2:4" x14ac:dyDescent="0.2">
      <c r="B8" s="327">
        <v>3.01</v>
      </c>
      <c r="C8" s="154" t="s">
        <v>867</v>
      </c>
      <c r="D8" s="155"/>
    </row>
    <row r="9" spans="2:4" x14ac:dyDescent="0.2">
      <c r="B9" s="383"/>
      <c r="C9" s="154" t="s">
        <v>868</v>
      </c>
      <c r="D9" s="155"/>
    </row>
    <row r="10" spans="2:4" x14ac:dyDescent="0.2">
      <c r="B10" s="383"/>
      <c r="C10" s="154" t="s">
        <v>869</v>
      </c>
      <c r="D10" s="155"/>
    </row>
    <row r="11" spans="2:4" x14ac:dyDescent="0.2">
      <c r="B11" s="383"/>
      <c r="C11" s="154" t="s">
        <v>870</v>
      </c>
      <c r="D11" s="155"/>
    </row>
    <row r="12" spans="2:4" x14ac:dyDescent="0.2">
      <c r="B12" s="383"/>
      <c r="C12" s="154" t="s">
        <v>871</v>
      </c>
      <c r="D12" s="155"/>
    </row>
    <row r="13" spans="2:4" x14ac:dyDescent="0.2">
      <c r="B13" s="327">
        <v>3.02</v>
      </c>
      <c r="C13" s="154" t="s">
        <v>867</v>
      </c>
      <c r="D13" s="241"/>
    </row>
    <row r="14" spans="2:4" x14ac:dyDescent="0.2">
      <c r="B14" s="383"/>
      <c r="C14" s="154" t="s">
        <v>868</v>
      </c>
      <c r="D14" s="241"/>
    </row>
    <row r="15" spans="2:4" x14ac:dyDescent="0.2">
      <c r="B15" s="383"/>
      <c r="C15" s="154" t="s">
        <v>869</v>
      </c>
      <c r="D15" s="241"/>
    </row>
    <row r="16" spans="2:4" x14ac:dyDescent="0.2">
      <c r="B16" s="383"/>
      <c r="C16" s="154" t="s">
        <v>870</v>
      </c>
      <c r="D16" s="241"/>
    </row>
    <row r="17" spans="2:4" x14ac:dyDescent="0.2">
      <c r="B17" s="383"/>
      <c r="C17" s="154" t="s">
        <v>871</v>
      </c>
      <c r="D17" s="241"/>
    </row>
    <row r="18" spans="2:4" x14ac:dyDescent="0.2">
      <c r="B18" s="196" t="s">
        <v>135</v>
      </c>
      <c r="C18" s="213"/>
      <c r="D18" s="242"/>
    </row>
    <row r="19" spans="2:4" x14ac:dyDescent="0.2">
      <c r="B19" s="327">
        <v>3.03</v>
      </c>
      <c r="C19" s="154" t="s">
        <v>867</v>
      </c>
      <c r="D19" s="241"/>
    </row>
    <row r="20" spans="2:4" x14ac:dyDescent="0.2">
      <c r="B20" s="383"/>
      <c r="C20" s="154" t="s">
        <v>868</v>
      </c>
      <c r="D20" s="241"/>
    </row>
    <row r="21" spans="2:4" x14ac:dyDescent="0.2">
      <c r="B21" s="383"/>
      <c r="C21" s="154" t="s">
        <v>869</v>
      </c>
      <c r="D21" s="241"/>
    </row>
    <row r="22" spans="2:4" x14ac:dyDescent="0.2">
      <c r="B22" s="383"/>
      <c r="C22" s="154" t="s">
        <v>870</v>
      </c>
      <c r="D22" s="241"/>
    </row>
    <row r="23" spans="2:4" x14ac:dyDescent="0.2">
      <c r="B23" s="383"/>
      <c r="C23" s="154" t="s">
        <v>871</v>
      </c>
      <c r="D23" s="241"/>
    </row>
    <row r="24" spans="2:4" x14ac:dyDescent="0.2">
      <c r="B24" s="196" t="s">
        <v>136</v>
      </c>
      <c r="C24" s="213"/>
      <c r="D24" s="242"/>
    </row>
    <row r="25" spans="2:4" x14ac:dyDescent="0.2">
      <c r="B25" s="327">
        <v>3.04</v>
      </c>
      <c r="C25" s="154" t="s">
        <v>867</v>
      </c>
      <c r="D25" s="241"/>
    </row>
    <row r="26" spans="2:4" x14ac:dyDescent="0.2">
      <c r="B26" s="383"/>
      <c r="C26" s="154" t="s">
        <v>868</v>
      </c>
      <c r="D26" s="241"/>
    </row>
    <row r="27" spans="2:4" x14ac:dyDescent="0.2">
      <c r="B27" s="383"/>
      <c r="C27" s="154" t="s">
        <v>869</v>
      </c>
      <c r="D27" s="241"/>
    </row>
    <row r="28" spans="2:4" x14ac:dyDescent="0.2">
      <c r="B28" s="383"/>
      <c r="C28" s="154" t="s">
        <v>870</v>
      </c>
      <c r="D28" s="241"/>
    </row>
    <row r="29" spans="2:4" x14ac:dyDescent="0.2">
      <c r="B29" s="383"/>
      <c r="C29" s="154" t="s">
        <v>871</v>
      </c>
      <c r="D29" s="241"/>
    </row>
    <row r="30" spans="2:4" x14ac:dyDescent="0.2">
      <c r="B30" s="196" t="s">
        <v>137</v>
      </c>
      <c r="C30" s="213"/>
      <c r="D30" s="242"/>
    </row>
    <row r="31" spans="2:4" x14ac:dyDescent="0.2">
      <c r="B31" s="327">
        <v>3.05</v>
      </c>
      <c r="C31" s="154" t="s">
        <v>867</v>
      </c>
      <c r="D31" s="241"/>
    </row>
    <row r="32" spans="2:4" x14ac:dyDescent="0.2">
      <c r="B32" s="383"/>
      <c r="C32" s="154" t="s">
        <v>868</v>
      </c>
      <c r="D32" s="241"/>
    </row>
    <row r="33" spans="2:4" x14ac:dyDescent="0.2">
      <c r="B33" s="383"/>
      <c r="C33" s="154" t="s">
        <v>869</v>
      </c>
      <c r="D33" s="241"/>
    </row>
    <row r="34" spans="2:4" x14ac:dyDescent="0.2">
      <c r="B34" s="383"/>
      <c r="C34" s="154" t="s">
        <v>870</v>
      </c>
      <c r="D34" s="241"/>
    </row>
    <row r="35" spans="2:4" x14ac:dyDescent="0.2">
      <c r="B35" s="383"/>
      <c r="C35" s="154" t="s">
        <v>871</v>
      </c>
      <c r="D35" s="241"/>
    </row>
    <row r="36" spans="2:4" x14ac:dyDescent="0.2">
      <c r="B36" s="198" t="s">
        <v>138</v>
      </c>
      <c r="C36" s="243"/>
      <c r="D36" s="244"/>
    </row>
    <row r="37" spans="2:4" x14ac:dyDescent="0.2">
      <c r="B37" s="196" t="s">
        <v>139</v>
      </c>
      <c r="C37" s="213"/>
      <c r="D37" s="242"/>
    </row>
    <row r="38" spans="2:4" x14ac:dyDescent="0.2">
      <c r="B38" s="327">
        <v>3.06</v>
      </c>
      <c r="C38" s="154" t="s">
        <v>867</v>
      </c>
      <c r="D38" s="241"/>
    </row>
    <row r="39" spans="2:4" x14ac:dyDescent="0.2">
      <c r="B39" s="383"/>
      <c r="C39" s="154" t="s">
        <v>868</v>
      </c>
      <c r="D39" s="241"/>
    </row>
    <row r="40" spans="2:4" x14ac:dyDescent="0.2">
      <c r="B40" s="383"/>
      <c r="C40" s="154" t="s">
        <v>869</v>
      </c>
      <c r="D40" s="241"/>
    </row>
    <row r="41" spans="2:4" x14ac:dyDescent="0.2">
      <c r="B41" s="383"/>
      <c r="C41" s="154" t="s">
        <v>870</v>
      </c>
      <c r="D41" s="241"/>
    </row>
    <row r="42" spans="2:4" x14ac:dyDescent="0.2">
      <c r="B42" s="383"/>
      <c r="C42" s="154" t="s">
        <v>871</v>
      </c>
      <c r="D42" s="241"/>
    </row>
    <row r="43" spans="2:4" x14ac:dyDescent="0.2">
      <c r="B43" s="327">
        <v>3.07</v>
      </c>
      <c r="C43" s="154" t="s">
        <v>867</v>
      </c>
      <c r="D43" s="241"/>
    </row>
    <row r="44" spans="2:4" x14ac:dyDescent="0.2">
      <c r="B44" s="383"/>
      <c r="C44" s="154" t="s">
        <v>868</v>
      </c>
      <c r="D44" s="241"/>
    </row>
    <row r="45" spans="2:4" x14ac:dyDescent="0.2">
      <c r="B45" s="383"/>
      <c r="C45" s="154" t="s">
        <v>869</v>
      </c>
      <c r="D45" s="241"/>
    </row>
    <row r="46" spans="2:4" x14ac:dyDescent="0.2">
      <c r="B46" s="383"/>
      <c r="C46" s="154" t="s">
        <v>870</v>
      </c>
      <c r="D46" s="241"/>
    </row>
    <row r="47" spans="2:4" x14ac:dyDescent="0.2">
      <c r="B47" s="383"/>
      <c r="C47" s="154" t="s">
        <v>871</v>
      </c>
      <c r="D47" s="241"/>
    </row>
    <row r="48" spans="2:4" x14ac:dyDescent="0.2">
      <c r="B48" s="327">
        <v>3.08</v>
      </c>
      <c r="C48" s="154" t="s">
        <v>867</v>
      </c>
      <c r="D48" s="241"/>
    </row>
    <row r="49" spans="2:4" x14ac:dyDescent="0.2">
      <c r="B49" s="383"/>
      <c r="C49" s="154" t="s">
        <v>868</v>
      </c>
      <c r="D49" s="241"/>
    </row>
    <row r="50" spans="2:4" x14ac:dyDescent="0.2">
      <c r="B50" s="383"/>
      <c r="C50" s="154" t="s">
        <v>869</v>
      </c>
      <c r="D50" s="241"/>
    </row>
    <row r="51" spans="2:4" x14ac:dyDescent="0.2">
      <c r="B51" s="383"/>
      <c r="C51" s="154" t="s">
        <v>870</v>
      </c>
      <c r="D51" s="241"/>
    </row>
    <row r="52" spans="2:4" x14ac:dyDescent="0.2">
      <c r="B52" s="383"/>
      <c r="C52" s="154" t="s">
        <v>871</v>
      </c>
      <c r="D52" s="241"/>
    </row>
    <row r="53" spans="2:4" x14ac:dyDescent="0.2">
      <c r="B53" s="327">
        <v>3.09</v>
      </c>
      <c r="C53" s="154" t="s">
        <v>867</v>
      </c>
      <c r="D53" s="241"/>
    </row>
    <row r="54" spans="2:4" x14ac:dyDescent="0.2">
      <c r="B54" s="383"/>
      <c r="C54" s="154" t="s">
        <v>868</v>
      </c>
      <c r="D54" s="241"/>
    </row>
    <row r="55" spans="2:4" x14ac:dyDescent="0.2">
      <c r="B55" s="383"/>
      <c r="C55" s="154" t="s">
        <v>869</v>
      </c>
      <c r="D55" s="241"/>
    </row>
    <row r="56" spans="2:4" x14ac:dyDescent="0.2">
      <c r="B56" s="383"/>
      <c r="C56" s="154" t="s">
        <v>870</v>
      </c>
      <c r="D56" s="241"/>
    </row>
    <row r="57" spans="2:4" x14ac:dyDescent="0.2">
      <c r="B57" s="383"/>
      <c r="C57" s="154" t="s">
        <v>871</v>
      </c>
      <c r="D57" s="241"/>
    </row>
    <row r="58" spans="2:4" x14ac:dyDescent="0.2">
      <c r="B58" s="196" t="s">
        <v>140</v>
      </c>
      <c r="C58" s="213"/>
      <c r="D58" s="242"/>
    </row>
    <row r="59" spans="2:4" x14ac:dyDescent="0.2">
      <c r="B59" s="328">
        <v>3.1</v>
      </c>
      <c r="C59" s="154" t="s">
        <v>867</v>
      </c>
      <c r="D59" s="241"/>
    </row>
    <row r="60" spans="2:4" x14ac:dyDescent="0.2">
      <c r="B60" s="383"/>
      <c r="C60" s="154" t="s">
        <v>868</v>
      </c>
      <c r="D60" s="241"/>
    </row>
    <row r="61" spans="2:4" x14ac:dyDescent="0.2">
      <c r="B61" s="383"/>
      <c r="C61" s="154" t="s">
        <v>869</v>
      </c>
      <c r="D61" s="241"/>
    </row>
    <row r="62" spans="2:4" x14ac:dyDescent="0.2">
      <c r="B62" s="383"/>
      <c r="C62" s="154" t="s">
        <v>870</v>
      </c>
      <c r="D62" s="241"/>
    </row>
    <row r="63" spans="2:4" x14ac:dyDescent="0.2">
      <c r="B63" s="383"/>
      <c r="C63" s="154" t="s">
        <v>871</v>
      </c>
      <c r="D63" s="241"/>
    </row>
    <row r="64" spans="2:4" x14ac:dyDescent="0.2">
      <c r="B64" s="196" t="s">
        <v>141</v>
      </c>
      <c r="C64" s="213"/>
      <c r="D64" s="242"/>
    </row>
    <row r="65" spans="2:4" x14ac:dyDescent="0.2">
      <c r="B65" s="327">
        <v>3.11</v>
      </c>
      <c r="C65" s="154" t="s">
        <v>867</v>
      </c>
      <c r="D65" s="241"/>
    </row>
    <row r="66" spans="2:4" x14ac:dyDescent="0.2">
      <c r="B66" s="383"/>
      <c r="C66" s="154" t="s">
        <v>868</v>
      </c>
      <c r="D66" s="241"/>
    </row>
    <row r="67" spans="2:4" x14ac:dyDescent="0.2">
      <c r="B67" s="383"/>
      <c r="C67" s="154" t="s">
        <v>869</v>
      </c>
      <c r="D67" s="241"/>
    </row>
    <row r="68" spans="2:4" x14ac:dyDescent="0.2">
      <c r="B68" s="383"/>
      <c r="C68" s="154" t="s">
        <v>870</v>
      </c>
      <c r="D68" s="241"/>
    </row>
    <row r="69" spans="2:4" x14ac:dyDescent="0.2">
      <c r="B69" s="383"/>
      <c r="C69" s="154" t="s">
        <v>871</v>
      </c>
      <c r="D69" s="241"/>
    </row>
    <row r="70" spans="2:4" x14ac:dyDescent="0.2">
      <c r="B70" s="196" t="s">
        <v>142</v>
      </c>
      <c r="C70" s="213"/>
      <c r="D70" s="242"/>
    </row>
    <row r="71" spans="2:4" x14ac:dyDescent="0.2">
      <c r="B71" s="327">
        <v>3.12</v>
      </c>
      <c r="C71" s="154" t="s">
        <v>867</v>
      </c>
      <c r="D71" s="241"/>
    </row>
    <row r="72" spans="2:4" x14ac:dyDescent="0.2">
      <c r="B72" s="383"/>
      <c r="C72" s="154" t="s">
        <v>868</v>
      </c>
      <c r="D72" s="241"/>
    </row>
    <row r="73" spans="2:4" x14ac:dyDescent="0.2">
      <c r="B73" s="383"/>
      <c r="C73" s="154" t="s">
        <v>869</v>
      </c>
      <c r="D73" s="241"/>
    </row>
    <row r="74" spans="2:4" x14ac:dyDescent="0.2">
      <c r="B74" s="383"/>
      <c r="C74" s="154" t="s">
        <v>870</v>
      </c>
      <c r="D74" s="241"/>
    </row>
    <row r="75" spans="2:4" x14ac:dyDescent="0.2">
      <c r="B75" s="383"/>
      <c r="C75" s="154" t="s">
        <v>871</v>
      </c>
      <c r="D75" s="241"/>
    </row>
    <row r="76" spans="2:4" x14ac:dyDescent="0.2">
      <c r="B76" s="196" t="s">
        <v>1344</v>
      </c>
      <c r="C76" s="213"/>
      <c r="D76" s="242"/>
    </row>
    <row r="77" spans="2:4" x14ac:dyDescent="0.2">
      <c r="B77" s="327">
        <v>3.13</v>
      </c>
      <c r="C77" s="154" t="s">
        <v>867</v>
      </c>
      <c r="D77" s="241"/>
    </row>
    <row r="78" spans="2:4" x14ac:dyDescent="0.2">
      <c r="B78" s="383"/>
      <c r="C78" s="154" t="s">
        <v>868</v>
      </c>
      <c r="D78" s="241"/>
    </row>
    <row r="79" spans="2:4" x14ac:dyDescent="0.2">
      <c r="B79" s="383"/>
      <c r="C79" s="154" t="s">
        <v>869</v>
      </c>
      <c r="D79" s="241"/>
    </row>
    <row r="80" spans="2:4" x14ac:dyDescent="0.2">
      <c r="B80" s="383"/>
      <c r="C80" s="154" t="s">
        <v>870</v>
      </c>
      <c r="D80" s="241"/>
    </row>
    <row r="81" spans="2:4" x14ac:dyDescent="0.2">
      <c r="B81" s="383"/>
      <c r="C81" s="154" t="s">
        <v>871</v>
      </c>
      <c r="D81" s="241"/>
    </row>
    <row r="82" spans="2:4" x14ac:dyDescent="0.2">
      <c r="B82" s="327">
        <v>3.14</v>
      </c>
      <c r="C82" s="154" t="s">
        <v>867</v>
      </c>
      <c r="D82" s="241"/>
    </row>
    <row r="83" spans="2:4" x14ac:dyDescent="0.2">
      <c r="B83" s="383"/>
      <c r="C83" s="154" t="s">
        <v>868</v>
      </c>
      <c r="D83" s="241"/>
    </row>
    <row r="84" spans="2:4" x14ac:dyDescent="0.2">
      <c r="B84" s="383"/>
      <c r="C84" s="154" t="s">
        <v>869</v>
      </c>
      <c r="D84" s="241"/>
    </row>
    <row r="85" spans="2:4" x14ac:dyDescent="0.2">
      <c r="B85" s="383"/>
      <c r="C85" s="154" t="s">
        <v>870</v>
      </c>
      <c r="D85" s="241"/>
    </row>
    <row r="86" spans="2:4" x14ac:dyDescent="0.2">
      <c r="B86" s="383"/>
      <c r="C86" s="154" t="s">
        <v>871</v>
      </c>
      <c r="D86" s="241"/>
    </row>
    <row r="87" spans="2:4" x14ac:dyDescent="0.2">
      <c r="B87" s="196" t="s">
        <v>1345</v>
      </c>
      <c r="C87" s="213"/>
      <c r="D87" s="242"/>
    </row>
    <row r="88" spans="2:4" x14ac:dyDescent="0.2">
      <c r="B88" s="327">
        <v>3.15</v>
      </c>
      <c r="C88" s="154" t="s">
        <v>867</v>
      </c>
      <c r="D88" s="241"/>
    </row>
    <row r="89" spans="2:4" x14ac:dyDescent="0.2">
      <c r="B89" s="383"/>
      <c r="C89" s="154" t="s">
        <v>868</v>
      </c>
      <c r="D89" s="241"/>
    </row>
    <row r="90" spans="2:4" x14ac:dyDescent="0.2">
      <c r="B90" s="383"/>
      <c r="C90" s="154" t="s">
        <v>869</v>
      </c>
      <c r="D90" s="241"/>
    </row>
    <row r="91" spans="2:4" x14ac:dyDescent="0.2">
      <c r="B91" s="383"/>
      <c r="C91" s="154" t="s">
        <v>870</v>
      </c>
      <c r="D91" s="241"/>
    </row>
    <row r="92" spans="2:4" x14ac:dyDescent="0.2">
      <c r="B92" s="383"/>
      <c r="C92" s="154" t="s">
        <v>871</v>
      </c>
      <c r="D92" s="241"/>
    </row>
    <row r="93" spans="2:4" x14ac:dyDescent="0.2">
      <c r="B93" s="196" t="s">
        <v>1346</v>
      </c>
      <c r="C93" s="213"/>
      <c r="D93" s="242"/>
    </row>
    <row r="94" spans="2:4" x14ac:dyDescent="0.2">
      <c r="B94" s="327">
        <v>3.16</v>
      </c>
      <c r="C94" s="154" t="s">
        <v>867</v>
      </c>
      <c r="D94" s="241"/>
    </row>
    <row r="95" spans="2:4" x14ac:dyDescent="0.2">
      <c r="B95" s="383"/>
      <c r="C95" s="154" t="s">
        <v>868</v>
      </c>
      <c r="D95" s="241"/>
    </row>
    <row r="96" spans="2:4" x14ac:dyDescent="0.2">
      <c r="B96" s="383"/>
      <c r="C96" s="154" t="s">
        <v>869</v>
      </c>
      <c r="D96" s="241"/>
    </row>
    <row r="97" spans="2:4" x14ac:dyDescent="0.2">
      <c r="B97" s="383"/>
      <c r="C97" s="154" t="s">
        <v>870</v>
      </c>
      <c r="D97" s="241"/>
    </row>
    <row r="98" spans="2:4" x14ac:dyDescent="0.2">
      <c r="B98" s="384"/>
      <c r="C98" s="245" t="s">
        <v>871</v>
      </c>
      <c r="D98" s="246"/>
    </row>
    <row r="99" spans="2:4" x14ac:dyDescent="0.2">
      <c r="B99" s="198" t="s">
        <v>147</v>
      </c>
      <c r="C99" s="243"/>
      <c r="D99" s="244"/>
    </row>
    <row r="100" spans="2:4" x14ac:dyDescent="0.2">
      <c r="B100" s="196" t="s">
        <v>148</v>
      </c>
      <c r="C100" s="213"/>
      <c r="D100" s="242"/>
    </row>
    <row r="101" spans="2:4" x14ac:dyDescent="0.2">
      <c r="B101" s="327">
        <v>3.17</v>
      </c>
      <c r="C101" s="154" t="s">
        <v>867</v>
      </c>
      <c r="D101" s="241"/>
    </row>
    <row r="102" spans="2:4" x14ac:dyDescent="0.2">
      <c r="B102" s="383"/>
      <c r="C102" s="154" t="s">
        <v>868</v>
      </c>
      <c r="D102" s="241"/>
    </row>
    <row r="103" spans="2:4" x14ac:dyDescent="0.2">
      <c r="B103" s="383"/>
      <c r="C103" s="154" t="s">
        <v>869</v>
      </c>
      <c r="D103" s="241"/>
    </row>
    <row r="104" spans="2:4" x14ac:dyDescent="0.2">
      <c r="B104" s="383"/>
      <c r="C104" s="154" t="s">
        <v>870</v>
      </c>
      <c r="D104" s="241"/>
    </row>
    <row r="105" spans="2:4" x14ac:dyDescent="0.2">
      <c r="B105" s="384"/>
      <c r="C105" s="245" t="s">
        <v>871</v>
      </c>
      <c r="D105" s="246"/>
    </row>
    <row r="106" spans="2:4" x14ac:dyDescent="0.2">
      <c r="B106" s="198" t="s">
        <v>150</v>
      </c>
      <c r="C106" s="243"/>
      <c r="D106" s="244"/>
    </row>
    <row r="107" spans="2:4" x14ac:dyDescent="0.2">
      <c r="B107" s="196" t="s">
        <v>151</v>
      </c>
      <c r="C107" s="213"/>
      <c r="D107" s="242"/>
    </row>
    <row r="108" spans="2:4" x14ac:dyDescent="0.2">
      <c r="B108" s="327">
        <v>3.18</v>
      </c>
      <c r="C108" s="154" t="s">
        <v>867</v>
      </c>
      <c r="D108" s="241"/>
    </row>
    <row r="109" spans="2:4" x14ac:dyDescent="0.2">
      <c r="B109" s="383"/>
      <c r="C109" s="154" t="s">
        <v>868</v>
      </c>
      <c r="D109" s="241"/>
    </row>
    <row r="110" spans="2:4" x14ac:dyDescent="0.2">
      <c r="B110" s="383"/>
      <c r="C110" s="154" t="s">
        <v>869</v>
      </c>
      <c r="D110" s="241"/>
    </row>
    <row r="111" spans="2:4" x14ac:dyDescent="0.2">
      <c r="B111" s="383"/>
      <c r="C111" s="154" t="s">
        <v>870</v>
      </c>
      <c r="D111" s="241"/>
    </row>
    <row r="112" spans="2:4" x14ac:dyDescent="0.2">
      <c r="B112" s="384"/>
      <c r="C112" s="245" t="s">
        <v>871</v>
      </c>
      <c r="D112" s="246"/>
    </row>
    <row r="113" spans="2:4" x14ac:dyDescent="0.2">
      <c r="B113" s="327">
        <v>3.19</v>
      </c>
      <c r="C113" s="154" t="s">
        <v>867</v>
      </c>
      <c r="D113" s="241"/>
    </row>
    <row r="114" spans="2:4" x14ac:dyDescent="0.2">
      <c r="B114" s="383"/>
      <c r="C114" s="154" t="s">
        <v>868</v>
      </c>
      <c r="D114" s="241"/>
    </row>
    <row r="115" spans="2:4" x14ac:dyDescent="0.2">
      <c r="B115" s="383"/>
      <c r="C115" s="154" t="s">
        <v>869</v>
      </c>
      <c r="D115" s="241"/>
    </row>
    <row r="116" spans="2:4" x14ac:dyDescent="0.2">
      <c r="B116" s="383"/>
      <c r="C116" s="154" t="s">
        <v>870</v>
      </c>
      <c r="D116" s="241"/>
    </row>
    <row r="117" spans="2:4" x14ac:dyDescent="0.2">
      <c r="B117" s="384"/>
      <c r="C117" s="245" t="s">
        <v>871</v>
      </c>
      <c r="D117" s="246"/>
    </row>
  </sheetData>
  <autoFilter ref="B5:D98"/>
  <mergeCells count="2">
    <mergeCell ref="B3:C3"/>
    <mergeCell ref="B6:C6"/>
  </mergeCells>
  <hyperlinks>
    <hyperlink ref="B8" location="PCI!A3.01" display="PCI!A3.01"/>
    <hyperlink ref="B13" location="PCI!A3.02" display="PCI!A3.02"/>
    <hyperlink ref="B19" location="PCI!A3.03" display="PCI!A3.03"/>
    <hyperlink ref="B25" location="PCI!A3.04" display="PCI!A3.04"/>
    <hyperlink ref="B31" location="PCI!A3.05" display="PCI!A3.05"/>
    <hyperlink ref="B38" location="PCI!A3.06" display="PCI!A3.06"/>
    <hyperlink ref="B43" location="PCI!A3.07" display="PCI!A3.07"/>
    <hyperlink ref="B48" location="PCI!A3.08" display="PCI!A3.08"/>
    <hyperlink ref="B53" location="PCI!A3.09" display="PCI!A3.09"/>
    <hyperlink ref="B59" location="PCI!A3.10" display="PCI!A3.10"/>
    <hyperlink ref="B65" location="PCI!A3.11" display="PCI!A3.11"/>
    <hyperlink ref="B71" location="PCI!A3.12" display="PCI!A3.12"/>
    <hyperlink ref="B77" location="PCI!A3.13" display="PCI!A3.13"/>
    <hyperlink ref="B82" location="PCI!A3.14" display="PCI!A3.14"/>
    <hyperlink ref="B88" location="PCI!A3.15" display="PCI!A3.15"/>
    <hyperlink ref="B94" location="PCI!A3.16" display="PCI!A3.16"/>
    <hyperlink ref="B101" location="PCI!A3.17" display="PCI!A3.17"/>
    <hyperlink ref="B108" location="PCI!A3.18" display="PCI!A3.18"/>
    <hyperlink ref="B113" location="PCI!A3.19" display="PCI!A3.19"/>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842</vt:i4>
      </vt:variant>
    </vt:vector>
  </HeadingPairs>
  <TitlesOfParts>
    <vt:vector size="872" baseType="lpstr">
      <vt:lpstr>How to use this tool</vt:lpstr>
      <vt:lpstr>Governance</vt:lpstr>
      <vt:lpstr>Gov-EL</vt:lpstr>
      <vt:lpstr>Gov-TL</vt:lpstr>
      <vt:lpstr>Partnering</vt:lpstr>
      <vt:lpstr>Part-EL</vt:lpstr>
      <vt:lpstr>Part-TL</vt:lpstr>
      <vt:lpstr>PCI</vt:lpstr>
      <vt:lpstr>PCI-EL</vt:lpstr>
      <vt:lpstr>PCI-TL</vt:lpstr>
      <vt:lpstr>MedSafety</vt:lpstr>
      <vt:lpstr>Med-EL</vt:lpstr>
      <vt:lpstr>Med-TL</vt:lpstr>
      <vt:lpstr>CompCare</vt:lpstr>
      <vt:lpstr>Comp-EL</vt:lpstr>
      <vt:lpstr>Comp-TL</vt:lpstr>
      <vt:lpstr>Communicating</vt:lpstr>
      <vt:lpstr>Comm-EL</vt:lpstr>
      <vt:lpstr>Comm-TL</vt:lpstr>
      <vt:lpstr>Blood</vt:lpstr>
      <vt:lpstr>Blood-EL</vt:lpstr>
      <vt:lpstr>Blood-TL</vt:lpstr>
      <vt:lpstr>RR</vt:lpstr>
      <vt:lpstr>RR-EL</vt:lpstr>
      <vt:lpstr>RR-TL</vt:lpstr>
      <vt:lpstr>MPS Aged Care Module</vt:lpstr>
      <vt:lpstr>MPS-EL</vt:lpstr>
      <vt:lpstr>MPS-TL</vt:lpstr>
      <vt:lpstr>Overview of progress</vt:lpstr>
      <vt:lpstr>Reference sheet</vt:lpstr>
      <vt:lpstr>Governance!A1.01</vt:lpstr>
      <vt:lpstr>Governance!A1.02</vt:lpstr>
      <vt:lpstr>Governance!A1.03</vt:lpstr>
      <vt:lpstr>Governance!A1.04</vt:lpstr>
      <vt:lpstr>Governance!A1.05</vt:lpstr>
      <vt:lpstr>Governance!A1.06</vt:lpstr>
      <vt:lpstr>Governance!A1.07</vt:lpstr>
      <vt:lpstr>Governance!A1.08</vt:lpstr>
      <vt:lpstr>Governance!A1.09</vt:lpstr>
      <vt:lpstr>Governance!A1.10</vt:lpstr>
      <vt:lpstr>Governance!A1.11</vt:lpstr>
      <vt:lpstr>Governance!A1.12</vt:lpstr>
      <vt:lpstr>Governance!A1.13</vt:lpstr>
      <vt:lpstr>Governance!A1.14</vt:lpstr>
      <vt:lpstr>Governance!A1.15</vt:lpstr>
      <vt:lpstr>Governance!A1.16</vt:lpstr>
      <vt:lpstr>Governance!A1.17</vt:lpstr>
      <vt:lpstr>Governance!A1.18</vt:lpstr>
      <vt:lpstr>Governance!A1.19</vt:lpstr>
      <vt:lpstr>Governance!A1.20</vt:lpstr>
      <vt:lpstr>Governance!A1.21</vt:lpstr>
      <vt:lpstr>Governance!A1.22</vt:lpstr>
      <vt:lpstr>Governance!A1.23</vt:lpstr>
      <vt:lpstr>Governance!A1.24</vt:lpstr>
      <vt:lpstr>Governance!A1.25</vt:lpstr>
      <vt:lpstr>Governance!A1.26</vt:lpstr>
      <vt:lpstr>Governance!A1.27</vt:lpstr>
      <vt:lpstr>Governance!A1.28</vt:lpstr>
      <vt:lpstr>Governance!A1.29</vt:lpstr>
      <vt:lpstr>Governance!A1.30</vt:lpstr>
      <vt:lpstr>Governance!A1.31</vt:lpstr>
      <vt:lpstr>Governance!A1.32</vt:lpstr>
      <vt:lpstr>Governance!A1.33</vt:lpstr>
      <vt:lpstr>'MPS Aged Care Module'!A1_</vt:lpstr>
      <vt:lpstr>Partnering!A2.01</vt:lpstr>
      <vt:lpstr>Partnering!A2.02</vt:lpstr>
      <vt:lpstr>Partnering!A2.03</vt:lpstr>
      <vt:lpstr>Partnering!A2.04</vt:lpstr>
      <vt:lpstr>Partnering!A2.05</vt:lpstr>
      <vt:lpstr>Partnering!A2.06</vt:lpstr>
      <vt:lpstr>Partnering!A2.07</vt:lpstr>
      <vt:lpstr>Partnering!A2.08</vt:lpstr>
      <vt:lpstr>Partnering!A2.09</vt:lpstr>
      <vt:lpstr>Partnering!A2.10</vt:lpstr>
      <vt:lpstr>Partnering!A2.11</vt:lpstr>
      <vt:lpstr>Partnering!A2.12</vt:lpstr>
      <vt:lpstr>Partnering!A2.13</vt:lpstr>
      <vt:lpstr>Partnering!A2.14</vt:lpstr>
      <vt:lpstr>'MPS Aged Care Module'!A2_</vt:lpstr>
      <vt:lpstr>PCI!A3.01</vt:lpstr>
      <vt:lpstr>PCI!A3.02</vt:lpstr>
      <vt:lpstr>PCI!A3.03</vt:lpstr>
      <vt:lpstr>PCI!A3.04</vt:lpstr>
      <vt:lpstr>PCI!A3.05</vt:lpstr>
      <vt:lpstr>PCI!A3.06</vt:lpstr>
      <vt:lpstr>PCI!A3.07</vt:lpstr>
      <vt:lpstr>PCI!A3.08</vt:lpstr>
      <vt:lpstr>PCI!A3.09</vt:lpstr>
      <vt:lpstr>PCI!A3.10</vt:lpstr>
      <vt:lpstr>PCI!A3.11</vt:lpstr>
      <vt:lpstr>PCI!A3.12</vt:lpstr>
      <vt:lpstr>PCI!A3.13</vt:lpstr>
      <vt:lpstr>PCI!A3.14</vt:lpstr>
      <vt:lpstr>PCI!A3.15</vt:lpstr>
      <vt:lpstr>PCI!A3.16</vt:lpstr>
      <vt:lpstr>PCI!A3.17</vt:lpstr>
      <vt:lpstr>PCI!A3.18</vt:lpstr>
      <vt:lpstr>PCI!A3.19</vt:lpstr>
      <vt:lpstr>'MPS Aged Care Module'!A3_</vt:lpstr>
      <vt:lpstr>MedSafety!A4.01</vt:lpstr>
      <vt:lpstr>MedSafety!A4.02</vt:lpstr>
      <vt:lpstr>MedSafety!A4.03</vt:lpstr>
      <vt:lpstr>MedSafety!A4.04</vt:lpstr>
      <vt:lpstr>MedSafety!A4.05</vt:lpstr>
      <vt:lpstr>MedSafety!A4.06</vt:lpstr>
      <vt:lpstr>MedSafety!A4.07</vt:lpstr>
      <vt:lpstr>MedSafety!A4.08</vt:lpstr>
      <vt:lpstr>MedSafety!A4.09</vt:lpstr>
      <vt:lpstr>MedSafety!A4.10</vt:lpstr>
      <vt:lpstr>MedSafety!A4.11</vt:lpstr>
      <vt:lpstr>MedSafety!A4.12</vt:lpstr>
      <vt:lpstr>MedSafety!A4.13</vt:lpstr>
      <vt:lpstr>MedSafety!A4.14</vt:lpstr>
      <vt:lpstr>MedSafety!A4.15</vt:lpstr>
      <vt:lpstr>'MPS Aged Care Module'!A4_</vt:lpstr>
      <vt:lpstr>CompCare!A5.01</vt:lpstr>
      <vt:lpstr>CompCare!A5.02</vt:lpstr>
      <vt:lpstr>CompCare!A5.03</vt:lpstr>
      <vt:lpstr>CompCare!A5.04</vt:lpstr>
      <vt:lpstr>CompCare!A5.05</vt:lpstr>
      <vt:lpstr>CompCare!A5.06</vt:lpstr>
      <vt:lpstr>CompCare!A5.07</vt:lpstr>
      <vt:lpstr>CompCare!A5.08</vt:lpstr>
      <vt:lpstr>CompCare!A5.09</vt:lpstr>
      <vt:lpstr>CompCare!A5.10</vt:lpstr>
      <vt:lpstr>CompCare!A5.11</vt:lpstr>
      <vt:lpstr>CompCare!A5.12</vt:lpstr>
      <vt:lpstr>CompCare!A5.13</vt:lpstr>
      <vt:lpstr>CompCare!A5.14</vt:lpstr>
      <vt:lpstr>CompCare!A5.15</vt:lpstr>
      <vt:lpstr>CompCare!A5.16</vt:lpstr>
      <vt:lpstr>CompCare!A5.17</vt:lpstr>
      <vt:lpstr>CompCare!A5.18</vt:lpstr>
      <vt:lpstr>CompCare!A5.19</vt:lpstr>
      <vt:lpstr>CompCare!A5.20</vt:lpstr>
      <vt:lpstr>CompCare!A5.21</vt:lpstr>
      <vt:lpstr>CompCare!A5.22</vt:lpstr>
      <vt:lpstr>CompCare!A5.23</vt:lpstr>
      <vt:lpstr>CompCare!A5.24</vt:lpstr>
      <vt:lpstr>CompCare!A5.25</vt:lpstr>
      <vt:lpstr>CompCare!A5.26</vt:lpstr>
      <vt:lpstr>CompCare!A5.27</vt:lpstr>
      <vt:lpstr>CompCare!A5.28</vt:lpstr>
      <vt:lpstr>CompCare!A5.29</vt:lpstr>
      <vt:lpstr>CompCare!A5.30</vt:lpstr>
      <vt:lpstr>CompCare!A5.31</vt:lpstr>
      <vt:lpstr>CompCare!A5.32</vt:lpstr>
      <vt:lpstr>CompCare!A5.33</vt:lpstr>
      <vt:lpstr>CompCare!A5.34</vt:lpstr>
      <vt:lpstr>CompCare!A5.35</vt:lpstr>
      <vt:lpstr>CompCare!A5.36</vt:lpstr>
      <vt:lpstr>'MPS Aged Care Module'!A5_</vt:lpstr>
      <vt:lpstr>Communicating!A6.01</vt:lpstr>
      <vt:lpstr>Communicating!A6.02</vt:lpstr>
      <vt:lpstr>Communicating!A6.03</vt:lpstr>
      <vt:lpstr>Communicating!A6.04</vt:lpstr>
      <vt:lpstr>Communicating!A6.05</vt:lpstr>
      <vt:lpstr>Communicating!A6.06</vt:lpstr>
      <vt:lpstr>Communicating!A6.07</vt:lpstr>
      <vt:lpstr>Communicating!A6.08</vt:lpstr>
      <vt:lpstr>Communicating!A6.09</vt:lpstr>
      <vt:lpstr>Communicating!A6.10</vt:lpstr>
      <vt:lpstr>Communicating!A6.11</vt:lpstr>
      <vt:lpstr>'MPS Aged Care Module'!A6_</vt:lpstr>
      <vt:lpstr>Blood!A7.01</vt:lpstr>
      <vt:lpstr>Blood!A7.02</vt:lpstr>
      <vt:lpstr>Blood!A7.03</vt:lpstr>
      <vt:lpstr>Blood!A7.04</vt:lpstr>
      <vt:lpstr>Blood!A7.05</vt:lpstr>
      <vt:lpstr>Blood!A7.06</vt:lpstr>
      <vt:lpstr>Blood!A7.07</vt:lpstr>
      <vt:lpstr>Blood!A7.08</vt:lpstr>
      <vt:lpstr>Blood!A7.09</vt:lpstr>
      <vt:lpstr>Blood!A7.10</vt:lpstr>
      <vt:lpstr>RR!A8.01</vt:lpstr>
      <vt:lpstr>RR!A8.02</vt:lpstr>
      <vt:lpstr>RR!A8.03</vt:lpstr>
      <vt:lpstr>RR!A8.04</vt:lpstr>
      <vt:lpstr>RR!A8.05</vt:lpstr>
      <vt:lpstr>RR!A8.06</vt:lpstr>
      <vt:lpstr>RR!A8.07</vt:lpstr>
      <vt:lpstr>RR!A8.08</vt:lpstr>
      <vt:lpstr>RR!A8.09</vt:lpstr>
      <vt:lpstr>RR!A8.10</vt:lpstr>
      <vt:lpstr>RR!A8.11</vt:lpstr>
      <vt:lpstr>RR!A8.12</vt:lpstr>
      <vt:lpstr>RR!A8.13</vt:lpstr>
      <vt:lpstr>'Gov-EL'!E1.01</vt:lpstr>
      <vt:lpstr>'Gov-EL'!E1.02</vt:lpstr>
      <vt:lpstr>'Gov-EL'!E1.03</vt:lpstr>
      <vt:lpstr>'Gov-EL'!E1.04</vt:lpstr>
      <vt:lpstr>'Gov-EL'!E1.05</vt:lpstr>
      <vt:lpstr>'Gov-EL'!E1.06</vt:lpstr>
      <vt:lpstr>'Gov-EL'!E1.07</vt:lpstr>
      <vt:lpstr>'Gov-EL'!E1.08</vt:lpstr>
      <vt:lpstr>'Gov-EL'!E1.09</vt:lpstr>
      <vt:lpstr>'Gov-EL'!E1.10</vt:lpstr>
      <vt:lpstr>'Gov-EL'!E1.11</vt:lpstr>
      <vt:lpstr>'Gov-EL'!E1.12</vt:lpstr>
      <vt:lpstr>'Gov-EL'!E1.13</vt:lpstr>
      <vt:lpstr>'Gov-EL'!E1.14</vt:lpstr>
      <vt:lpstr>'Gov-EL'!E1.15</vt:lpstr>
      <vt:lpstr>'Gov-EL'!E1.16</vt:lpstr>
      <vt:lpstr>'Gov-EL'!E1.17</vt:lpstr>
      <vt:lpstr>'Gov-EL'!E1.18</vt:lpstr>
      <vt:lpstr>'Gov-EL'!E1.19</vt:lpstr>
      <vt:lpstr>'Gov-EL'!E1.20</vt:lpstr>
      <vt:lpstr>'Gov-EL'!E1.21</vt:lpstr>
      <vt:lpstr>'Gov-EL'!E1.22</vt:lpstr>
      <vt:lpstr>'Gov-EL'!E1.23</vt:lpstr>
      <vt:lpstr>'Gov-EL'!E1.24</vt:lpstr>
      <vt:lpstr>'Gov-EL'!E1.25</vt:lpstr>
      <vt:lpstr>'Gov-EL'!E1.26</vt:lpstr>
      <vt:lpstr>'Gov-EL'!E1.27</vt:lpstr>
      <vt:lpstr>'Gov-EL'!E1.28</vt:lpstr>
      <vt:lpstr>'Gov-EL'!E1.29</vt:lpstr>
      <vt:lpstr>'Gov-EL'!E1.30</vt:lpstr>
      <vt:lpstr>'Gov-EL'!E1.31</vt:lpstr>
      <vt:lpstr>'Gov-EL'!E1.32</vt:lpstr>
      <vt:lpstr>'Gov-EL'!E1.33</vt:lpstr>
      <vt:lpstr>'Part-EL'!E2.01</vt:lpstr>
      <vt:lpstr>'Part-EL'!E2.02</vt:lpstr>
      <vt:lpstr>'Part-EL'!E2.03</vt:lpstr>
      <vt:lpstr>'Part-EL'!E2.04</vt:lpstr>
      <vt:lpstr>'Part-EL'!E2.05</vt:lpstr>
      <vt:lpstr>'Part-EL'!E2.06</vt:lpstr>
      <vt:lpstr>'Part-EL'!E2.07</vt:lpstr>
      <vt:lpstr>'Part-EL'!E2.08</vt:lpstr>
      <vt:lpstr>'Part-EL'!E2.09</vt:lpstr>
      <vt:lpstr>'Part-EL'!E2.10</vt:lpstr>
      <vt:lpstr>'Part-EL'!E2.11</vt:lpstr>
      <vt:lpstr>'Part-EL'!E2.12</vt:lpstr>
      <vt:lpstr>'Part-EL'!E2.13</vt:lpstr>
      <vt:lpstr>'Part-EL'!E2.14</vt:lpstr>
      <vt:lpstr>'PCI-EL'!E3.01</vt:lpstr>
      <vt:lpstr>'PCI-EL'!E3.02</vt:lpstr>
      <vt:lpstr>'PCI-EL'!E3.03</vt:lpstr>
      <vt:lpstr>'PCI-EL'!E3.04</vt:lpstr>
      <vt:lpstr>'PCI-EL'!E3.05</vt:lpstr>
      <vt:lpstr>'PCI-EL'!E3.06</vt:lpstr>
      <vt:lpstr>'PCI-EL'!E3.07</vt:lpstr>
      <vt:lpstr>'PCI-EL'!E3.08</vt:lpstr>
      <vt:lpstr>'PCI-EL'!E3.09</vt:lpstr>
      <vt:lpstr>'PCI-EL'!E3.10</vt:lpstr>
      <vt:lpstr>'PCI-EL'!E3.11</vt:lpstr>
      <vt:lpstr>'PCI-EL'!E3.12</vt:lpstr>
      <vt:lpstr>'PCI-EL'!E3.13</vt:lpstr>
      <vt:lpstr>'PCI-EL'!E3.14</vt:lpstr>
      <vt:lpstr>'PCI-EL'!E3.15</vt:lpstr>
      <vt:lpstr>'PCI-EL'!E3.16</vt:lpstr>
      <vt:lpstr>'PCI-EL'!E3.17</vt:lpstr>
      <vt:lpstr>'PCI-EL'!E3.18</vt:lpstr>
      <vt:lpstr>'PCI-EL'!E3.19</vt:lpstr>
      <vt:lpstr>'Med-EL'!E4.01</vt:lpstr>
      <vt:lpstr>'Med-EL'!E4.02</vt:lpstr>
      <vt:lpstr>'Med-EL'!E4.03</vt:lpstr>
      <vt:lpstr>'Med-EL'!E4.04</vt:lpstr>
      <vt:lpstr>'Med-EL'!E4.05</vt:lpstr>
      <vt:lpstr>'Med-EL'!E4.06</vt:lpstr>
      <vt:lpstr>'Med-EL'!E4.07</vt:lpstr>
      <vt:lpstr>'Med-EL'!E4.08</vt:lpstr>
      <vt:lpstr>'Med-EL'!E4.09</vt:lpstr>
      <vt:lpstr>'Med-EL'!E4.10</vt:lpstr>
      <vt:lpstr>'Med-EL'!E4.11</vt:lpstr>
      <vt:lpstr>'Med-EL'!E4.12</vt:lpstr>
      <vt:lpstr>'Med-EL'!E4.13</vt:lpstr>
      <vt:lpstr>'Med-EL'!E4.14</vt:lpstr>
      <vt:lpstr>'Med-EL'!E4.15</vt:lpstr>
      <vt:lpstr>'Comp-EL'!E5.01</vt:lpstr>
      <vt:lpstr>'Comp-EL'!E5.02</vt:lpstr>
      <vt:lpstr>'Comp-EL'!E5.03</vt:lpstr>
      <vt:lpstr>'Comp-EL'!E5.04</vt:lpstr>
      <vt:lpstr>'Comp-EL'!E5.05</vt:lpstr>
      <vt:lpstr>'Comp-EL'!E5.06</vt:lpstr>
      <vt:lpstr>'Comp-EL'!E5.07</vt:lpstr>
      <vt:lpstr>'Comp-EL'!E5.08</vt:lpstr>
      <vt:lpstr>'Comp-EL'!E5.09</vt:lpstr>
      <vt:lpstr>'Comp-EL'!E5.10</vt:lpstr>
      <vt:lpstr>'Comp-EL'!E5.11</vt:lpstr>
      <vt:lpstr>'Comp-EL'!E5.12</vt:lpstr>
      <vt:lpstr>'Comp-EL'!E5.13</vt:lpstr>
      <vt:lpstr>'Comp-EL'!E5.14</vt:lpstr>
      <vt:lpstr>'Comp-EL'!E5.15</vt:lpstr>
      <vt:lpstr>'Comp-EL'!E5.16</vt:lpstr>
      <vt:lpstr>'Comp-EL'!E5.17</vt:lpstr>
      <vt:lpstr>'Comp-EL'!E5.18</vt:lpstr>
      <vt:lpstr>'Comp-EL'!E5.19</vt:lpstr>
      <vt:lpstr>'Comp-EL'!E5.20</vt:lpstr>
      <vt:lpstr>'Comp-EL'!E5.21</vt:lpstr>
      <vt:lpstr>'Comp-EL'!E5.22</vt:lpstr>
      <vt:lpstr>'Comp-EL'!E5.23</vt:lpstr>
      <vt:lpstr>'Comp-EL'!E5.24</vt:lpstr>
      <vt:lpstr>'Comp-EL'!E5.25</vt:lpstr>
      <vt:lpstr>'Comp-EL'!E5.26</vt:lpstr>
      <vt:lpstr>'Comp-EL'!E5.27</vt:lpstr>
      <vt:lpstr>'Comp-EL'!E5.28</vt:lpstr>
      <vt:lpstr>'Comp-EL'!E5.29</vt:lpstr>
      <vt:lpstr>'Comp-EL'!E5.30</vt:lpstr>
      <vt:lpstr>'Comp-EL'!E5.31</vt:lpstr>
      <vt:lpstr>'Comp-EL'!E5.32</vt:lpstr>
      <vt:lpstr>'Comp-EL'!E5.33</vt:lpstr>
      <vt:lpstr>'Comp-EL'!E5.34</vt:lpstr>
      <vt:lpstr>'Comp-EL'!E5.35</vt:lpstr>
      <vt:lpstr>'Comp-EL'!E5.36</vt:lpstr>
      <vt:lpstr>'Comm-EL'!E6.01</vt:lpstr>
      <vt:lpstr>'Comm-EL'!E6.02</vt:lpstr>
      <vt:lpstr>'Comm-EL'!E6.03</vt:lpstr>
      <vt:lpstr>'Comm-EL'!E6.04</vt:lpstr>
      <vt:lpstr>'Comm-EL'!E6.05</vt:lpstr>
      <vt:lpstr>'Comm-EL'!E6.06</vt:lpstr>
      <vt:lpstr>'Comm-EL'!E6.07</vt:lpstr>
      <vt:lpstr>'Comm-EL'!E6.08</vt:lpstr>
      <vt:lpstr>'Comm-EL'!E6.09</vt:lpstr>
      <vt:lpstr>'Comm-EL'!E6.10</vt:lpstr>
      <vt:lpstr>'Comm-EL'!E6.11</vt:lpstr>
      <vt:lpstr>'Blood-EL'!E7.01</vt:lpstr>
      <vt:lpstr>'Blood-EL'!E7.02</vt:lpstr>
      <vt:lpstr>'Blood-EL'!E7.03</vt:lpstr>
      <vt:lpstr>'Blood-EL'!E7.04</vt:lpstr>
      <vt:lpstr>'Blood-EL'!E7.05</vt:lpstr>
      <vt:lpstr>'Blood-EL'!E7.06</vt:lpstr>
      <vt:lpstr>'Blood-EL'!E7.07</vt:lpstr>
      <vt:lpstr>'Blood-EL'!E7.08</vt:lpstr>
      <vt:lpstr>'Blood-EL'!E7.09</vt:lpstr>
      <vt:lpstr>'Blood-EL'!E7.10</vt:lpstr>
      <vt:lpstr>'RR-EL'!E8.01</vt:lpstr>
      <vt:lpstr>'RR-EL'!E8.02</vt:lpstr>
      <vt:lpstr>'RR-EL'!E8.03</vt:lpstr>
      <vt:lpstr>'RR-EL'!E8.04</vt:lpstr>
      <vt:lpstr>'RR-EL'!E8.05</vt:lpstr>
      <vt:lpstr>'RR-EL'!E8.06</vt:lpstr>
      <vt:lpstr>'RR-EL'!E8.07</vt:lpstr>
      <vt:lpstr>'RR-EL'!E8.08</vt:lpstr>
      <vt:lpstr>'RR-EL'!E8.09</vt:lpstr>
      <vt:lpstr>'RR-EL'!E8.10</vt:lpstr>
      <vt:lpstr>'RR-EL'!E8.11</vt:lpstr>
      <vt:lpstr>'RR-EL'!E8.12</vt:lpstr>
      <vt:lpstr>'RR-EL'!E8.13</vt:lpstr>
      <vt:lpstr>'MPS-EL'!EA1_</vt:lpstr>
      <vt:lpstr>'MPS-EL'!EA2_</vt:lpstr>
      <vt:lpstr>'MPS-EL'!EA3_</vt:lpstr>
      <vt:lpstr>'MPS-EL'!EA4_</vt:lpstr>
      <vt:lpstr>'MPS-EL'!EA5_</vt:lpstr>
      <vt:lpstr>'MPS-EL'!EA6_</vt:lpstr>
      <vt:lpstr>EndDate</vt:lpstr>
      <vt:lpstr>'Overview of progress'!O.1</vt:lpstr>
      <vt:lpstr>'Overview of progress'!O.2</vt:lpstr>
      <vt:lpstr>'Overview of progress'!O.3</vt:lpstr>
      <vt:lpstr>'Overview of progress'!O.4</vt:lpstr>
      <vt:lpstr>'Overview of progress'!O.5</vt:lpstr>
      <vt:lpstr>'Overview of progress'!O.6</vt:lpstr>
      <vt:lpstr>'Overview of progress'!O.7</vt:lpstr>
      <vt:lpstr>'Overview of progress'!O.8</vt:lpstr>
      <vt:lpstr>'Overview of progress'!O.A</vt:lpstr>
      <vt:lpstr>Governance!P1.01</vt:lpstr>
      <vt:lpstr>Governance!P1.02</vt:lpstr>
      <vt:lpstr>Governance!P1.03</vt:lpstr>
      <vt:lpstr>Governance!P1.04</vt:lpstr>
      <vt:lpstr>Governance!P1.05</vt:lpstr>
      <vt:lpstr>Governance!P1.06</vt:lpstr>
      <vt:lpstr>Governance!P1.07</vt:lpstr>
      <vt:lpstr>Governance!P1.08</vt:lpstr>
      <vt:lpstr>Governance!P1.09</vt:lpstr>
      <vt:lpstr>Governance!P1.10</vt:lpstr>
      <vt:lpstr>Governance!P1.11</vt:lpstr>
      <vt:lpstr>Governance!P1.12</vt:lpstr>
      <vt:lpstr>Governance!P1.13</vt:lpstr>
      <vt:lpstr>Governance!P1.14</vt:lpstr>
      <vt:lpstr>Governance!P1.15</vt:lpstr>
      <vt:lpstr>Governance!P1.16</vt:lpstr>
      <vt:lpstr>Governance!P1.17</vt:lpstr>
      <vt:lpstr>Governance!P1.18</vt:lpstr>
      <vt:lpstr>Governance!P1.19</vt:lpstr>
      <vt:lpstr>Governance!P1.20</vt:lpstr>
      <vt:lpstr>Governance!P1.21</vt:lpstr>
      <vt:lpstr>Governance!P1.22</vt:lpstr>
      <vt:lpstr>Governance!P1.23</vt:lpstr>
      <vt:lpstr>Governance!P1.24</vt:lpstr>
      <vt:lpstr>Governance!P1.25</vt:lpstr>
      <vt:lpstr>Governance!P1.26</vt:lpstr>
      <vt:lpstr>Governance!P1.27</vt:lpstr>
      <vt:lpstr>Governance!P1.28</vt:lpstr>
      <vt:lpstr>Governance!P1.29</vt:lpstr>
      <vt:lpstr>Governance!P1.30</vt:lpstr>
      <vt:lpstr>Governance!P1.31</vt:lpstr>
      <vt:lpstr>Governance!P1.32</vt:lpstr>
      <vt:lpstr>Governance!P1.33</vt:lpstr>
      <vt:lpstr>Partnering!P2.01</vt:lpstr>
      <vt:lpstr>Partnering!P2.02</vt:lpstr>
      <vt:lpstr>Partnering!P2.03</vt:lpstr>
      <vt:lpstr>Partnering!P2.04</vt:lpstr>
      <vt:lpstr>Partnering!P2.05</vt:lpstr>
      <vt:lpstr>Partnering!P2.06</vt:lpstr>
      <vt:lpstr>Partnering!P2.07</vt:lpstr>
      <vt:lpstr>Partnering!P2.08</vt:lpstr>
      <vt:lpstr>Partnering!P2.09</vt:lpstr>
      <vt:lpstr>Partnering!P2.10</vt:lpstr>
      <vt:lpstr>Partnering!P2.11</vt:lpstr>
      <vt:lpstr>Partnering!P2.12</vt:lpstr>
      <vt:lpstr>Partnering!P2.13</vt:lpstr>
      <vt:lpstr>Partnering!P2.14</vt:lpstr>
      <vt:lpstr>PCI!P3.01</vt:lpstr>
      <vt:lpstr>PCI!P3.02</vt:lpstr>
      <vt:lpstr>PCI!P3.03</vt:lpstr>
      <vt:lpstr>PCI!P3.04</vt:lpstr>
      <vt:lpstr>PCI!P3.05</vt:lpstr>
      <vt:lpstr>PCI!P3.06</vt:lpstr>
      <vt:lpstr>PCI!P3.07</vt:lpstr>
      <vt:lpstr>PCI!P3.08</vt:lpstr>
      <vt:lpstr>PCI!P3.09</vt:lpstr>
      <vt:lpstr>PCI!P3.10</vt:lpstr>
      <vt:lpstr>PCI!P3.11</vt:lpstr>
      <vt:lpstr>PCI!P3.12</vt:lpstr>
      <vt:lpstr>PCI!P3.13</vt:lpstr>
      <vt:lpstr>PCI!P3.14</vt:lpstr>
      <vt:lpstr>PCI!P3.15</vt:lpstr>
      <vt:lpstr>PCI!P3.16</vt:lpstr>
      <vt:lpstr>PCI!P3.17</vt:lpstr>
      <vt:lpstr>PCI!P3.18</vt:lpstr>
      <vt:lpstr>PCI!P3.19</vt:lpstr>
      <vt:lpstr>MedSafety!P4.01</vt:lpstr>
      <vt:lpstr>MedSafety!P4.02</vt:lpstr>
      <vt:lpstr>MedSafety!P4.03</vt:lpstr>
      <vt:lpstr>MedSafety!P4.04</vt:lpstr>
      <vt:lpstr>MedSafety!P4.05</vt:lpstr>
      <vt:lpstr>MedSafety!P4.06</vt:lpstr>
      <vt:lpstr>MedSafety!P4.07</vt:lpstr>
      <vt:lpstr>MedSafety!P4.08</vt:lpstr>
      <vt:lpstr>MedSafety!P4.09</vt:lpstr>
      <vt:lpstr>MedSafety!P4.10</vt:lpstr>
      <vt:lpstr>MedSafety!P4.11</vt:lpstr>
      <vt:lpstr>MedSafety!P4.12</vt:lpstr>
      <vt:lpstr>MedSafety!P4.13</vt:lpstr>
      <vt:lpstr>MedSafety!P4.14</vt:lpstr>
      <vt:lpstr>MedSafety!P4.15</vt:lpstr>
      <vt:lpstr>CompCare!P5.01</vt:lpstr>
      <vt:lpstr>CompCare!P5.02</vt:lpstr>
      <vt:lpstr>CompCare!P5.03</vt:lpstr>
      <vt:lpstr>CompCare!P5.04</vt:lpstr>
      <vt:lpstr>CompCare!P5.05</vt:lpstr>
      <vt:lpstr>CompCare!P5.06</vt:lpstr>
      <vt:lpstr>CompCare!P5.07</vt:lpstr>
      <vt:lpstr>CompCare!P5.08</vt:lpstr>
      <vt:lpstr>CompCare!P5.09</vt:lpstr>
      <vt:lpstr>CompCare!P5.10</vt:lpstr>
      <vt:lpstr>CompCare!P5.11</vt:lpstr>
      <vt:lpstr>CompCare!P5.12</vt:lpstr>
      <vt:lpstr>CompCare!P5.13</vt:lpstr>
      <vt:lpstr>CompCare!P5.14</vt:lpstr>
      <vt:lpstr>CompCare!P5.15</vt:lpstr>
      <vt:lpstr>CompCare!P5.16</vt:lpstr>
      <vt:lpstr>CompCare!P5.17</vt:lpstr>
      <vt:lpstr>CompCare!P5.18</vt:lpstr>
      <vt:lpstr>CompCare!P5.19</vt:lpstr>
      <vt:lpstr>CompCare!P5.20</vt:lpstr>
      <vt:lpstr>CompCare!P5.21</vt:lpstr>
      <vt:lpstr>CompCare!P5.22</vt:lpstr>
      <vt:lpstr>CompCare!P5.23</vt:lpstr>
      <vt:lpstr>CompCare!P5.24</vt:lpstr>
      <vt:lpstr>CompCare!P5.25</vt:lpstr>
      <vt:lpstr>CompCare!P5.26</vt:lpstr>
      <vt:lpstr>CompCare!P5.27</vt:lpstr>
      <vt:lpstr>CompCare!P5.28</vt:lpstr>
      <vt:lpstr>CompCare!P5.29</vt:lpstr>
      <vt:lpstr>CompCare!P5.30</vt:lpstr>
      <vt:lpstr>CompCare!P5.31</vt:lpstr>
      <vt:lpstr>CompCare!P5.32</vt:lpstr>
      <vt:lpstr>CompCare!P5.33</vt:lpstr>
      <vt:lpstr>CompCare!P5.34</vt:lpstr>
      <vt:lpstr>CompCare!P5.35</vt:lpstr>
      <vt:lpstr>CompCare!P5.36</vt:lpstr>
      <vt:lpstr>Communicating!P6.01</vt:lpstr>
      <vt:lpstr>Communicating!P6.02</vt:lpstr>
      <vt:lpstr>Communicating!P6.03</vt:lpstr>
      <vt:lpstr>Communicating!P6.04</vt:lpstr>
      <vt:lpstr>Communicating!P6.05</vt:lpstr>
      <vt:lpstr>Communicating!P6.06</vt:lpstr>
      <vt:lpstr>Communicating!P6.07</vt:lpstr>
      <vt:lpstr>Communicating!P6.08</vt:lpstr>
      <vt:lpstr>Communicating!P6.09</vt:lpstr>
      <vt:lpstr>Communicating!P6.10</vt:lpstr>
      <vt:lpstr>Communicating!P6.11</vt:lpstr>
      <vt:lpstr>Blood!P7.01</vt:lpstr>
      <vt:lpstr>Blood!P7.02</vt:lpstr>
      <vt:lpstr>Blood!P7.03</vt:lpstr>
      <vt:lpstr>Blood!P7.04</vt:lpstr>
      <vt:lpstr>Blood!P7.05</vt:lpstr>
      <vt:lpstr>Blood!P7.06</vt:lpstr>
      <vt:lpstr>Blood!P7.07</vt:lpstr>
      <vt:lpstr>Blood!P7.08</vt:lpstr>
      <vt:lpstr>Blood!P7.09</vt:lpstr>
      <vt:lpstr>Blood!P7.10</vt:lpstr>
      <vt:lpstr>RR!P8.01</vt:lpstr>
      <vt:lpstr>RR!P8.02</vt:lpstr>
      <vt:lpstr>RR!P8.03</vt:lpstr>
      <vt:lpstr>RR!P8.04</vt:lpstr>
      <vt:lpstr>RR!P8.05</vt:lpstr>
      <vt:lpstr>RR!P8.06</vt:lpstr>
      <vt:lpstr>RR!P8.07</vt:lpstr>
      <vt:lpstr>RR!P8.08</vt:lpstr>
      <vt:lpstr>RR!P8.09</vt:lpstr>
      <vt:lpstr>RR!P8.10</vt:lpstr>
      <vt:lpstr>RR!P8.11</vt:lpstr>
      <vt:lpstr>RR!P8.12</vt:lpstr>
      <vt:lpstr>RR!P8.13</vt:lpstr>
      <vt:lpstr>'MPS Aged Care Module'!PA1_</vt:lpstr>
      <vt:lpstr>'MPS Aged Care Module'!PA2_</vt:lpstr>
      <vt:lpstr>'MPS Aged Care Module'!PA3_</vt:lpstr>
      <vt:lpstr>'MPS Aged Care Module'!PA4_</vt:lpstr>
      <vt:lpstr>'MPS Aged Care Module'!PA5_</vt:lpstr>
      <vt:lpstr>'MPS Aged Care Module'!PA6_</vt:lpstr>
      <vt:lpstr>'Blood-EL'!Print_Area</vt:lpstr>
      <vt:lpstr>'Blood-TL'!Print_Area</vt:lpstr>
      <vt:lpstr>'Comm-EL'!Print_Area</vt:lpstr>
      <vt:lpstr>'Comm-TL'!Print_Area</vt:lpstr>
      <vt:lpstr>CompCare!Print_Area</vt:lpstr>
      <vt:lpstr>'Comp-EL'!Print_Area</vt:lpstr>
      <vt:lpstr>'Comp-TL'!Print_Area</vt:lpstr>
      <vt:lpstr>'Gov-EL'!Print_Area</vt:lpstr>
      <vt:lpstr>'Gov-TL'!Print_Area</vt:lpstr>
      <vt:lpstr>'How to use this tool'!Print_Area</vt:lpstr>
      <vt:lpstr>'Med-EL'!Print_Area</vt:lpstr>
      <vt:lpstr>'Med-TL'!Print_Area</vt:lpstr>
      <vt:lpstr>'MPS-EL'!Print_Area</vt:lpstr>
      <vt:lpstr>'MPS-TL'!Print_Area</vt:lpstr>
      <vt:lpstr>'Part-EL'!Print_Area</vt:lpstr>
      <vt:lpstr>'Part-TL'!Print_Area</vt:lpstr>
      <vt:lpstr>'PCI-EL'!Print_Area</vt:lpstr>
      <vt:lpstr>'PCI-TL'!Print_Area</vt:lpstr>
      <vt:lpstr>'RR-EL'!Print_Area</vt:lpstr>
      <vt:lpstr>'RR-TL'!Print_Area</vt:lpstr>
      <vt:lpstr>Blood!Print_Titles</vt:lpstr>
      <vt:lpstr>'Blood-EL'!Print_Titles</vt:lpstr>
      <vt:lpstr>'Blood-TL'!Print_Titles</vt:lpstr>
      <vt:lpstr>'Comm-EL'!Print_Titles</vt:lpstr>
      <vt:lpstr>'Comm-TL'!Print_Titles</vt:lpstr>
      <vt:lpstr>Communicating!Print_Titles</vt:lpstr>
      <vt:lpstr>CompCare!Print_Titles</vt:lpstr>
      <vt:lpstr>'Comp-EL'!Print_Titles</vt:lpstr>
      <vt:lpstr>'Comp-TL'!Print_Titles</vt:lpstr>
      <vt:lpstr>'Gov-EL'!Print_Titles</vt:lpstr>
      <vt:lpstr>Governance!Print_Titles</vt:lpstr>
      <vt:lpstr>'Gov-TL'!Print_Titles</vt:lpstr>
      <vt:lpstr>'Med-EL'!Print_Titles</vt:lpstr>
      <vt:lpstr>MedSafety!Print_Titles</vt:lpstr>
      <vt:lpstr>'Med-TL'!Print_Titles</vt:lpstr>
      <vt:lpstr>'MPS-EL'!Print_Titles</vt:lpstr>
      <vt:lpstr>'MPS-TL'!Print_Titles</vt:lpstr>
      <vt:lpstr>'Part-EL'!Print_Titles</vt:lpstr>
      <vt:lpstr>Partnering!Print_Titles</vt:lpstr>
      <vt:lpstr>'Part-TL'!Print_Titles</vt:lpstr>
      <vt:lpstr>PCI!Print_Titles</vt:lpstr>
      <vt:lpstr>'PCI-EL'!Print_Titles</vt:lpstr>
      <vt:lpstr>'PCI-TL'!Print_Titles</vt:lpstr>
      <vt:lpstr>RR!Print_Titles</vt:lpstr>
      <vt:lpstr>'RR-EL'!Print_Titles</vt:lpstr>
      <vt:lpstr>'RR-TL'!Print_Titles</vt:lpstr>
      <vt:lpstr>Governance!R1.01</vt:lpstr>
      <vt:lpstr>Governance!R1.02</vt:lpstr>
      <vt:lpstr>Governance!R1.03</vt:lpstr>
      <vt:lpstr>Governance!R1.04</vt:lpstr>
      <vt:lpstr>Governance!R1.05</vt:lpstr>
      <vt:lpstr>Governance!R1.06</vt:lpstr>
      <vt:lpstr>Governance!R1.07</vt:lpstr>
      <vt:lpstr>Governance!R1.08</vt:lpstr>
      <vt:lpstr>Governance!R1.09</vt:lpstr>
      <vt:lpstr>Governance!R1.10</vt:lpstr>
      <vt:lpstr>Governance!R1.11</vt:lpstr>
      <vt:lpstr>Governance!R1.12</vt:lpstr>
      <vt:lpstr>Governance!R1.13</vt:lpstr>
      <vt:lpstr>Governance!R1.14</vt:lpstr>
      <vt:lpstr>Governance!R1.15</vt:lpstr>
      <vt:lpstr>Governance!R1.16</vt:lpstr>
      <vt:lpstr>Governance!R1.17</vt:lpstr>
      <vt:lpstr>Governance!R1.18</vt:lpstr>
      <vt:lpstr>Governance!R1.19</vt:lpstr>
      <vt:lpstr>Governance!R1.20</vt:lpstr>
      <vt:lpstr>Governance!R1.21</vt:lpstr>
      <vt:lpstr>Governance!R1.22</vt:lpstr>
      <vt:lpstr>Governance!R1.23</vt:lpstr>
      <vt:lpstr>Governance!R1.24</vt:lpstr>
      <vt:lpstr>Governance!R1.25</vt:lpstr>
      <vt:lpstr>Governance!R1.26</vt:lpstr>
      <vt:lpstr>Governance!R1.27</vt:lpstr>
      <vt:lpstr>Governance!R1.28</vt:lpstr>
      <vt:lpstr>Governance!R1.29</vt:lpstr>
      <vt:lpstr>Governance!R1.30</vt:lpstr>
      <vt:lpstr>Governance!R1.31</vt:lpstr>
      <vt:lpstr>Governance!R1.32</vt:lpstr>
      <vt:lpstr>Governance!R1.33</vt:lpstr>
      <vt:lpstr>Partnering!R2.01</vt:lpstr>
      <vt:lpstr>Partnering!R2.02</vt:lpstr>
      <vt:lpstr>Partnering!R2.03</vt:lpstr>
      <vt:lpstr>Partnering!R2.04</vt:lpstr>
      <vt:lpstr>Partnering!R2.05</vt:lpstr>
      <vt:lpstr>Partnering!R2.06</vt:lpstr>
      <vt:lpstr>Partnering!R2.07</vt:lpstr>
      <vt:lpstr>Partnering!R2.08</vt:lpstr>
      <vt:lpstr>Partnering!R2.09</vt:lpstr>
      <vt:lpstr>Partnering!R2.10</vt:lpstr>
      <vt:lpstr>Partnering!R2.11</vt:lpstr>
      <vt:lpstr>Partnering!R2.12</vt:lpstr>
      <vt:lpstr>Partnering!R2.13</vt:lpstr>
      <vt:lpstr>Partnering!R2.14</vt:lpstr>
      <vt:lpstr>PCI!R3.01</vt:lpstr>
      <vt:lpstr>PCI!R3.02</vt:lpstr>
      <vt:lpstr>PCI!R3.03</vt:lpstr>
      <vt:lpstr>PCI!R3.04</vt:lpstr>
      <vt:lpstr>PCI!R3.05</vt:lpstr>
      <vt:lpstr>PCI!R3.06</vt:lpstr>
      <vt:lpstr>PCI!R3.07</vt:lpstr>
      <vt:lpstr>PCI!R3.08</vt:lpstr>
      <vt:lpstr>PCI!R3.09</vt:lpstr>
      <vt:lpstr>PCI!R3.10</vt:lpstr>
      <vt:lpstr>PCI!R3.11</vt:lpstr>
      <vt:lpstr>PCI!R3.12</vt:lpstr>
      <vt:lpstr>PCI!R3.13</vt:lpstr>
      <vt:lpstr>PCI!R3.14</vt:lpstr>
      <vt:lpstr>PCI!R3.15</vt:lpstr>
      <vt:lpstr>PCI!R3.16</vt:lpstr>
      <vt:lpstr>PCI!R3.17</vt:lpstr>
      <vt:lpstr>PCI!R3.18</vt:lpstr>
      <vt:lpstr>PCI!R3.19</vt:lpstr>
      <vt:lpstr>MedSafety!R4.01</vt:lpstr>
      <vt:lpstr>MedSafety!R4.02</vt:lpstr>
      <vt:lpstr>MedSafety!R4.03</vt:lpstr>
      <vt:lpstr>MedSafety!R4.04</vt:lpstr>
      <vt:lpstr>MedSafety!R4.05</vt:lpstr>
      <vt:lpstr>MedSafety!R4.06</vt:lpstr>
      <vt:lpstr>MedSafety!R4.07</vt:lpstr>
      <vt:lpstr>MedSafety!R4.08</vt:lpstr>
      <vt:lpstr>MedSafety!R4.09</vt:lpstr>
      <vt:lpstr>MedSafety!R4.10</vt:lpstr>
      <vt:lpstr>MedSafety!R4.11</vt:lpstr>
      <vt:lpstr>MedSafety!R4.12</vt:lpstr>
      <vt:lpstr>MedSafety!R4.13</vt:lpstr>
      <vt:lpstr>MedSafety!R4.14</vt:lpstr>
      <vt:lpstr>MedSafety!R4.15</vt:lpstr>
      <vt:lpstr>CompCare!R5.01</vt:lpstr>
      <vt:lpstr>CompCare!R5.02</vt:lpstr>
      <vt:lpstr>CompCare!R5.03</vt:lpstr>
      <vt:lpstr>CompCare!R5.04</vt:lpstr>
      <vt:lpstr>CompCare!R5.05</vt:lpstr>
      <vt:lpstr>CompCare!R5.06</vt:lpstr>
      <vt:lpstr>CompCare!R5.07</vt:lpstr>
      <vt:lpstr>CompCare!R5.08</vt:lpstr>
      <vt:lpstr>CompCare!R5.09</vt:lpstr>
      <vt:lpstr>CompCare!R5.10</vt:lpstr>
      <vt:lpstr>CompCare!R5.11</vt:lpstr>
      <vt:lpstr>CompCare!R5.12</vt:lpstr>
      <vt:lpstr>CompCare!R5.13</vt:lpstr>
      <vt:lpstr>CompCare!R5.14</vt:lpstr>
      <vt:lpstr>CompCare!R5.15</vt:lpstr>
      <vt:lpstr>CompCare!R5.16</vt:lpstr>
      <vt:lpstr>CompCare!R5.17</vt:lpstr>
      <vt:lpstr>CompCare!R5.18</vt:lpstr>
      <vt:lpstr>CompCare!R5.19</vt:lpstr>
      <vt:lpstr>CompCare!R5.20</vt:lpstr>
      <vt:lpstr>CompCare!R5.21</vt:lpstr>
      <vt:lpstr>CompCare!R5.22</vt:lpstr>
      <vt:lpstr>CompCare!R5.23</vt:lpstr>
      <vt:lpstr>CompCare!R5.24</vt:lpstr>
      <vt:lpstr>CompCare!R5.25</vt:lpstr>
      <vt:lpstr>CompCare!R5.26</vt:lpstr>
      <vt:lpstr>CompCare!R5.27</vt:lpstr>
      <vt:lpstr>CompCare!R5.28</vt:lpstr>
      <vt:lpstr>CompCare!R5.29</vt:lpstr>
      <vt:lpstr>CompCare!R5.30</vt:lpstr>
      <vt:lpstr>CompCare!R5.31</vt:lpstr>
      <vt:lpstr>CompCare!R5.32</vt:lpstr>
      <vt:lpstr>CompCare!R5.33</vt:lpstr>
      <vt:lpstr>CompCare!R5.34</vt:lpstr>
      <vt:lpstr>CompCare!R5.35</vt:lpstr>
      <vt:lpstr>CompCare!R5.36</vt:lpstr>
      <vt:lpstr>Communicating!R6.01</vt:lpstr>
      <vt:lpstr>Communicating!R6.02</vt:lpstr>
      <vt:lpstr>Communicating!R6.03</vt:lpstr>
      <vt:lpstr>Communicating!R6.04</vt:lpstr>
      <vt:lpstr>Communicating!R6.05</vt:lpstr>
      <vt:lpstr>Communicating!R6.06</vt:lpstr>
      <vt:lpstr>Communicating!R6.07</vt:lpstr>
      <vt:lpstr>Communicating!R6.08</vt:lpstr>
      <vt:lpstr>Communicating!R6.09</vt:lpstr>
      <vt:lpstr>Communicating!R6.10</vt:lpstr>
      <vt:lpstr>Communicating!R6.11</vt:lpstr>
      <vt:lpstr>Blood!R7.01</vt:lpstr>
      <vt:lpstr>Blood!R7.02</vt:lpstr>
      <vt:lpstr>Blood!R7.03</vt:lpstr>
      <vt:lpstr>Blood!R7.04</vt:lpstr>
      <vt:lpstr>Blood!R7.05</vt:lpstr>
      <vt:lpstr>Blood!R7.06</vt:lpstr>
      <vt:lpstr>Blood!R7.07</vt:lpstr>
      <vt:lpstr>Blood!R7.08</vt:lpstr>
      <vt:lpstr>Blood!R7.09</vt:lpstr>
      <vt:lpstr>Blood!R7.10</vt:lpstr>
      <vt:lpstr>RR!R8.01</vt:lpstr>
      <vt:lpstr>RR!R8.02</vt:lpstr>
      <vt:lpstr>RR!R8.03</vt:lpstr>
      <vt:lpstr>RR!R8.04</vt:lpstr>
      <vt:lpstr>RR!R8.05</vt:lpstr>
      <vt:lpstr>RR!R8.06</vt:lpstr>
      <vt:lpstr>RR!R8.07</vt:lpstr>
      <vt:lpstr>RR!R8.08</vt:lpstr>
      <vt:lpstr>RR!R8.09</vt:lpstr>
      <vt:lpstr>RR!R8.10</vt:lpstr>
      <vt:lpstr>RR!R8.11</vt:lpstr>
      <vt:lpstr>RR!R8.12</vt:lpstr>
      <vt:lpstr>RR!R8.13</vt:lpstr>
      <vt:lpstr>'MPS Aged Care Module'!RA1_</vt:lpstr>
      <vt:lpstr>'MPS Aged Care Module'!RA2_</vt:lpstr>
      <vt:lpstr>'MPS Aged Care Module'!RA3_</vt:lpstr>
      <vt:lpstr>'MPS Aged Care Module'!RA4_</vt:lpstr>
      <vt:lpstr>'MPS Aged Care Module'!RA5_</vt:lpstr>
      <vt:lpstr>'MPS Aged Care Module'!RA6_</vt:lpstr>
      <vt:lpstr>StartDate</vt:lpstr>
      <vt:lpstr>'Gov-TL'!T1.01</vt:lpstr>
      <vt:lpstr>'Gov-TL'!T1.02</vt:lpstr>
      <vt:lpstr>'Gov-TL'!T1.03</vt:lpstr>
      <vt:lpstr>'Gov-TL'!T1.04</vt:lpstr>
      <vt:lpstr>'Gov-TL'!T1.05</vt:lpstr>
      <vt:lpstr>'Gov-TL'!T1.06</vt:lpstr>
      <vt:lpstr>'Gov-TL'!T1.07</vt:lpstr>
      <vt:lpstr>'Gov-TL'!T1.08</vt:lpstr>
      <vt:lpstr>'Gov-TL'!T1.09</vt:lpstr>
      <vt:lpstr>'Gov-TL'!T1.10</vt:lpstr>
      <vt:lpstr>'Gov-TL'!T1.11</vt:lpstr>
      <vt:lpstr>'Gov-TL'!T1.12</vt:lpstr>
      <vt:lpstr>'Gov-TL'!T1.13</vt:lpstr>
      <vt:lpstr>'Gov-TL'!T1.14</vt:lpstr>
      <vt:lpstr>'Gov-TL'!T1.15</vt:lpstr>
      <vt:lpstr>'Gov-TL'!T1.16</vt:lpstr>
      <vt:lpstr>'Gov-TL'!T1.17</vt:lpstr>
      <vt:lpstr>'Gov-TL'!T1.18</vt:lpstr>
      <vt:lpstr>'Gov-TL'!T1.19</vt:lpstr>
      <vt:lpstr>'Gov-TL'!T1.20</vt:lpstr>
      <vt:lpstr>'Gov-TL'!T1.21</vt:lpstr>
      <vt:lpstr>'Gov-TL'!T1.22</vt:lpstr>
      <vt:lpstr>'Gov-TL'!T1.23</vt:lpstr>
      <vt:lpstr>'Gov-TL'!T1.24</vt:lpstr>
      <vt:lpstr>'Gov-TL'!T1.25</vt:lpstr>
      <vt:lpstr>'Gov-TL'!T1.26</vt:lpstr>
      <vt:lpstr>'Gov-TL'!T1.27</vt:lpstr>
      <vt:lpstr>'Gov-TL'!T1.28</vt:lpstr>
      <vt:lpstr>'Gov-TL'!T1.29</vt:lpstr>
      <vt:lpstr>'Gov-TL'!T1.30</vt:lpstr>
      <vt:lpstr>'Gov-TL'!T1.31</vt:lpstr>
      <vt:lpstr>'Gov-TL'!T1.32</vt:lpstr>
      <vt:lpstr>'Gov-TL'!T1.33</vt:lpstr>
      <vt:lpstr>'Part-TL'!T2.01</vt:lpstr>
      <vt:lpstr>'Part-TL'!T2.02</vt:lpstr>
      <vt:lpstr>'Part-TL'!T2.03</vt:lpstr>
      <vt:lpstr>'Part-TL'!T2.04</vt:lpstr>
      <vt:lpstr>'Part-TL'!T2.05</vt:lpstr>
      <vt:lpstr>'Part-TL'!T2.06</vt:lpstr>
      <vt:lpstr>'Part-TL'!T2.07</vt:lpstr>
      <vt:lpstr>'Part-TL'!T2.08</vt:lpstr>
      <vt:lpstr>'Part-TL'!T2.09</vt:lpstr>
      <vt:lpstr>'Part-TL'!T2.10</vt:lpstr>
      <vt:lpstr>'Part-TL'!T2.11</vt:lpstr>
      <vt:lpstr>'Part-TL'!T2.12</vt:lpstr>
      <vt:lpstr>'Part-TL'!T2.13</vt:lpstr>
      <vt:lpstr>'Part-TL'!T2.14</vt:lpstr>
      <vt:lpstr>'PCI-TL'!T3.01</vt:lpstr>
      <vt:lpstr>'PCI-TL'!T3.02</vt:lpstr>
      <vt:lpstr>'PCI-TL'!T3.03</vt:lpstr>
      <vt:lpstr>'PCI-TL'!T3.04</vt:lpstr>
      <vt:lpstr>'PCI-TL'!T3.05</vt:lpstr>
      <vt:lpstr>'PCI-TL'!T3.06</vt:lpstr>
      <vt:lpstr>'PCI-TL'!T3.07</vt:lpstr>
      <vt:lpstr>'PCI-TL'!T3.08</vt:lpstr>
      <vt:lpstr>'PCI-TL'!T3.09</vt:lpstr>
      <vt:lpstr>'PCI-TL'!T3.10</vt:lpstr>
      <vt:lpstr>'PCI-TL'!T3.11</vt:lpstr>
      <vt:lpstr>'PCI-TL'!T3.12</vt:lpstr>
      <vt:lpstr>'PCI-TL'!T3.13</vt:lpstr>
      <vt:lpstr>'PCI-TL'!T3.14</vt:lpstr>
      <vt:lpstr>'PCI-TL'!T3.15</vt:lpstr>
      <vt:lpstr>'PCI-TL'!T3.16</vt:lpstr>
      <vt:lpstr>'PCI-TL'!T3.17</vt:lpstr>
      <vt:lpstr>'PCI-TL'!T3.18</vt:lpstr>
      <vt:lpstr>'PCI-TL'!T3.19</vt:lpstr>
      <vt:lpstr>'Med-TL'!T4.01</vt:lpstr>
      <vt:lpstr>'Med-TL'!T4.02</vt:lpstr>
      <vt:lpstr>'Med-TL'!T4.03</vt:lpstr>
      <vt:lpstr>'Med-TL'!T4.04</vt:lpstr>
      <vt:lpstr>'Med-TL'!T4.05</vt:lpstr>
      <vt:lpstr>'Med-TL'!T4.06</vt:lpstr>
      <vt:lpstr>'Med-TL'!T4.07</vt:lpstr>
      <vt:lpstr>'Med-TL'!T4.08</vt:lpstr>
      <vt:lpstr>'Med-TL'!T4.09</vt:lpstr>
      <vt:lpstr>'Med-TL'!T4.10</vt:lpstr>
      <vt:lpstr>'Med-TL'!T4.11</vt:lpstr>
      <vt:lpstr>'Med-TL'!T4.12</vt:lpstr>
      <vt:lpstr>'Med-TL'!T4.13</vt:lpstr>
      <vt:lpstr>'Med-TL'!T4.14</vt:lpstr>
      <vt:lpstr>'Med-TL'!T4.15</vt:lpstr>
      <vt:lpstr>'Comp-TL'!T5.01</vt:lpstr>
      <vt:lpstr>'Comp-TL'!T5.02</vt:lpstr>
      <vt:lpstr>'Comp-TL'!T5.03</vt:lpstr>
      <vt:lpstr>'Comp-TL'!T5.04</vt:lpstr>
      <vt:lpstr>'Comp-TL'!T5.05</vt:lpstr>
      <vt:lpstr>'Comp-TL'!T5.06</vt:lpstr>
      <vt:lpstr>'Comp-TL'!T5.07</vt:lpstr>
      <vt:lpstr>'Comp-TL'!T5.08</vt:lpstr>
      <vt:lpstr>'Comp-TL'!T5.09</vt:lpstr>
      <vt:lpstr>'Comp-TL'!T5.10</vt:lpstr>
      <vt:lpstr>'Comp-TL'!T5.11</vt:lpstr>
      <vt:lpstr>'Comp-TL'!T5.12</vt:lpstr>
      <vt:lpstr>'Comp-TL'!T5.13</vt:lpstr>
      <vt:lpstr>'Comp-TL'!T5.14</vt:lpstr>
      <vt:lpstr>'Comp-TL'!T5.15</vt:lpstr>
      <vt:lpstr>'Comp-TL'!T5.16</vt:lpstr>
      <vt:lpstr>'Comp-TL'!T5.17</vt:lpstr>
      <vt:lpstr>'Comp-TL'!T5.18</vt:lpstr>
      <vt:lpstr>'Comp-TL'!T5.19</vt:lpstr>
      <vt:lpstr>'Comp-TL'!T5.20</vt:lpstr>
      <vt:lpstr>'Comp-TL'!T5.21</vt:lpstr>
      <vt:lpstr>'Comp-TL'!T5.22</vt:lpstr>
      <vt:lpstr>'Comp-TL'!T5.23</vt:lpstr>
      <vt:lpstr>'Comp-TL'!T5.24</vt:lpstr>
      <vt:lpstr>'Comp-TL'!T5.25</vt:lpstr>
      <vt:lpstr>'Comp-TL'!T5.26</vt:lpstr>
      <vt:lpstr>'Comp-TL'!T5.27</vt:lpstr>
      <vt:lpstr>'Comp-TL'!T5.28</vt:lpstr>
      <vt:lpstr>'Comp-TL'!T5.29</vt:lpstr>
      <vt:lpstr>'Comp-TL'!T5.30</vt:lpstr>
      <vt:lpstr>'Comp-TL'!T5.31</vt:lpstr>
      <vt:lpstr>'Comp-TL'!T5.32</vt:lpstr>
      <vt:lpstr>'Comp-TL'!T5.33</vt:lpstr>
      <vt:lpstr>'Comp-TL'!T5.34</vt:lpstr>
      <vt:lpstr>'Comp-TL'!T5.35</vt:lpstr>
      <vt:lpstr>'Comp-TL'!T5.36</vt:lpstr>
      <vt:lpstr>'Comm-TL'!T6.01</vt:lpstr>
      <vt:lpstr>'Comm-TL'!T6.02</vt:lpstr>
      <vt:lpstr>'Comm-TL'!T6.03</vt:lpstr>
      <vt:lpstr>'Comm-TL'!T6.04</vt:lpstr>
      <vt:lpstr>'Comm-TL'!T6.05</vt:lpstr>
      <vt:lpstr>'Comm-TL'!T6.06</vt:lpstr>
      <vt:lpstr>'Comm-TL'!T6.07</vt:lpstr>
      <vt:lpstr>'Comm-TL'!T6.08</vt:lpstr>
      <vt:lpstr>'Comm-TL'!T6.09</vt:lpstr>
      <vt:lpstr>'Comm-TL'!T6.10</vt:lpstr>
      <vt:lpstr>'Comm-TL'!T6.11</vt:lpstr>
      <vt:lpstr>'Blood-TL'!T7.01</vt:lpstr>
      <vt:lpstr>'Blood-TL'!T7.02</vt:lpstr>
      <vt:lpstr>'Blood-TL'!T7.03</vt:lpstr>
      <vt:lpstr>'Blood-TL'!T7.04</vt:lpstr>
      <vt:lpstr>'Blood-TL'!T7.05</vt:lpstr>
      <vt:lpstr>'Blood-TL'!T7.06</vt:lpstr>
      <vt:lpstr>'Blood-TL'!T7.07</vt:lpstr>
      <vt:lpstr>'Blood-TL'!T7.08</vt:lpstr>
      <vt:lpstr>'Blood-TL'!T7.09</vt:lpstr>
      <vt:lpstr>'Blood-TL'!T7.10</vt:lpstr>
      <vt:lpstr>'RR-TL'!T8.01</vt:lpstr>
      <vt:lpstr>'RR-TL'!T8.02</vt:lpstr>
      <vt:lpstr>'RR-TL'!T8.03</vt:lpstr>
      <vt:lpstr>'RR-TL'!T8.04</vt:lpstr>
      <vt:lpstr>'RR-TL'!T8.05</vt:lpstr>
      <vt:lpstr>'RR-TL'!T8.06</vt:lpstr>
      <vt:lpstr>'RR-TL'!T8.07</vt:lpstr>
      <vt:lpstr>'RR-TL'!T8.08</vt:lpstr>
      <vt:lpstr>'RR-TL'!T8.09</vt:lpstr>
      <vt:lpstr>'RR-TL'!T8.10</vt:lpstr>
      <vt:lpstr>'RR-TL'!T8.11</vt:lpstr>
      <vt:lpstr>'RR-TL'!T8.12</vt:lpstr>
      <vt:lpstr>'RR-TL'!T8.13</vt:lpstr>
      <vt:lpstr>'MPS-TL'!TA1_</vt:lpstr>
      <vt:lpstr>'MPS-TL'!TA2_</vt:lpstr>
      <vt:lpstr>'MPS-TL'!TA3_</vt:lpstr>
      <vt:lpstr>'MPS-TL'!TA4_</vt:lpstr>
      <vt:lpstr>'MPS-TL'!TA5_</vt:lpstr>
      <vt:lpstr>'MPS-TL'!TA6_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NSQHS Standards (second edition) Monitoring Tool</dc:title>
  <dc:creator/>
  <cp:lastModifiedBy/>
  <dcterms:created xsi:type="dcterms:W3CDTF">2018-04-03T23:49:55Z</dcterms:created>
  <dcterms:modified xsi:type="dcterms:W3CDTF">2021-09-23T04:29:39Z</dcterms:modified>
</cp:coreProperties>
</file>