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2435" windowHeight="12330" activeTab="3"/>
  </bookViews>
  <sheets>
    <sheet name="Specification" sheetId="4" r:id="rId1"/>
    <sheet name="Indicator 2c" sheetId="1" r:id="rId2"/>
    <sheet name="Indicator 2d" sheetId="2" r:id="rId3"/>
    <sheet name="Template_2c" sheetId="3" r:id="rId4"/>
    <sheet name="Template_2d" sheetId="5" r:id="rId5"/>
  </sheets>
  <calcPr calcId="145621"/>
</workbook>
</file>

<file path=xl/calcChain.xml><?xml version="1.0" encoding="utf-8"?>
<calcChain xmlns="http://schemas.openxmlformats.org/spreadsheetml/2006/main">
  <c r="D17" i="5" l="1"/>
  <c r="H6" i="5"/>
  <c r="H8" i="5"/>
  <c r="H10" i="5"/>
  <c r="H12" i="5"/>
  <c r="H14" i="5"/>
  <c r="H16" i="5"/>
  <c r="F3" i="5"/>
  <c r="G3" i="5" s="1"/>
  <c r="E17" i="5"/>
  <c r="E17" i="3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3" i="5"/>
  <c r="C17" i="5"/>
  <c r="F16" i="5"/>
  <c r="G16" i="5" s="1"/>
  <c r="H15" i="5"/>
  <c r="F15" i="5"/>
  <c r="G15" i="5" s="1"/>
  <c r="F14" i="5"/>
  <c r="G14" i="5" s="1"/>
  <c r="H13" i="5"/>
  <c r="F13" i="5"/>
  <c r="G13" i="5" s="1"/>
  <c r="F12" i="5"/>
  <c r="G12" i="5" s="1"/>
  <c r="H11" i="5"/>
  <c r="F11" i="5"/>
  <c r="G11" i="5" s="1"/>
  <c r="F10" i="5"/>
  <c r="G10" i="5" s="1"/>
  <c r="H9" i="5"/>
  <c r="F9" i="5"/>
  <c r="G9" i="5" s="1"/>
  <c r="F8" i="5"/>
  <c r="G8" i="5" s="1"/>
  <c r="H7" i="5"/>
  <c r="F7" i="5"/>
  <c r="G7" i="5" s="1"/>
  <c r="F6" i="5"/>
  <c r="G6" i="5" s="1"/>
  <c r="H5" i="5"/>
  <c r="F5" i="5"/>
  <c r="G5" i="5" s="1"/>
  <c r="F4" i="5"/>
  <c r="G4" i="5" s="1"/>
  <c r="H3" i="5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3" i="3"/>
  <c r="D17" i="3"/>
  <c r="C17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3" i="3"/>
  <c r="F4" i="3"/>
  <c r="G4" i="3" s="1"/>
  <c r="F5" i="3"/>
  <c r="G5" i="3" s="1"/>
  <c r="F6" i="3"/>
  <c r="G6" i="3" s="1"/>
  <c r="F7" i="3"/>
  <c r="G7" i="3" s="1"/>
  <c r="F8" i="3"/>
  <c r="G8" i="3" s="1"/>
  <c r="F9" i="3"/>
  <c r="G9" i="3" s="1"/>
  <c r="F10" i="3"/>
  <c r="G10" i="3" s="1"/>
  <c r="F11" i="3"/>
  <c r="G11" i="3" s="1"/>
  <c r="F12" i="3"/>
  <c r="G12" i="3" s="1"/>
  <c r="F13" i="3"/>
  <c r="G13" i="3" s="1"/>
  <c r="F14" i="3"/>
  <c r="G14" i="3" s="1"/>
  <c r="F15" i="3"/>
  <c r="G15" i="3" s="1"/>
  <c r="F16" i="3"/>
  <c r="G16" i="3" s="1"/>
  <c r="F3" i="3"/>
  <c r="G3" i="3" s="1"/>
  <c r="H4" i="5" l="1"/>
  <c r="H17" i="5"/>
  <c r="H18" i="5" s="1"/>
  <c r="H19" i="5" s="1"/>
  <c r="F17" i="5"/>
  <c r="G17" i="5" s="1"/>
  <c r="H20" i="5" s="1"/>
  <c r="H17" i="3"/>
  <c r="H18" i="3" s="1"/>
  <c r="H19" i="3" s="1"/>
  <c r="F17" i="3"/>
  <c r="G17" i="3" s="1"/>
  <c r="H20" i="3" s="1"/>
  <c r="H21" i="3" l="1"/>
  <c r="H22" i="3"/>
  <c r="H23" i="5"/>
  <c r="H22" i="5"/>
  <c r="H21" i="5"/>
  <c r="H23" i="3"/>
</calcChain>
</file>

<file path=xl/sharedStrings.xml><?xml version="1.0" encoding="utf-8"?>
<sst xmlns="http://schemas.openxmlformats.org/spreadsheetml/2006/main" count="195" uniqueCount="61">
  <si>
    <t>65-69</t>
  </si>
  <si>
    <t>70-74</t>
  </si>
  <si>
    <t>75-79</t>
  </si>
  <si>
    <t>80-84</t>
  </si>
  <si>
    <t>85-89</t>
  </si>
  <si>
    <t>90-94</t>
  </si>
  <si>
    <t>95+</t>
  </si>
  <si>
    <t>Female</t>
  </si>
  <si>
    <t>Sex</t>
  </si>
  <si>
    <t>Age group</t>
  </si>
  <si>
    <t>Male</t>
  </si>
  <si>
    <t>National rate</t>
  </si>
  <si>
    <t>Reference population</t>
  </si>
  <si>
    <t>Delirium specification</t>
  </si>
  <si>
    <t>Denominator of Indicator 2c - Rate of delirium among acute admitted patients</t>
  </si>
  <si>
    <t>Numerator of Indicator 2c</t>
  </si>
  <si>
    <t xml:space="preserve">Principal diagnosis or additional diagnosis of </t>
  </si>
  <si>
    <t>Denominator of Indicator 2d - Rate of delirium among acute admitted patients with onset during the hospital stay</t>
  </si>
  <si>
    <t>Numerator of Indicator 2d</t>
  </si>
  <si>
    <t xml:space="preserve">and delirium with condition onset flag = 1 </t>
  </si>
  <si>
    <t xml:space="preserve">Calculation </t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</si>
  <si>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>Overnight separations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</si>
  <si>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 xml:space="preserve">Care type = acute 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</si>
  <si>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 xml:space="preserve">Sex = male, female 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</si>
  <si>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 xml:space="preserve">Age 65 or over 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</si>
  <si>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 xml:space="preserve">Exclude separations with delirium tremens (F1x.4 where x = 0 - 9) (even coexist with delirium)  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</si>
  <si>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>Select hospitals from denominator of 2c where a hospital has at least 5% of separations with a condition onset flag of 1 (Condition with onset during the episode of admitted patient care) reported for at least one of the additional diagnoses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</si>
  <si>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 xml:space="preserve">Include all separations for the selected hospitals    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</si>
  <si>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>Reference population: denominator by sex and age group (65-69, 70-74, 75-79, 80-84, 85-89, 90-94, 95+)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</si>
  <si>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>National rate of 2c: numerator of 2c x 100 / denominator of 2c</t>
    </r>
  </si>
  <si>
    <r>
      <t>·</t>
    </r>
    <r>
      <rPr>
        <sz val="7"/>
        <color theme="1"/>
        <rFont val="Calibri"/>
        <family val="2"/>
        <scheme val="minor"/>
      </rPr>
      <t xml:space="preserve">         </t>
    </r>
    <r>
      <rPr>
        <sz val="11"/>
        <color theme="1"/>
        <rFont val="Calibri"/>
        <family val="2"/>
        <scheme val="minor"/>
      </rPr>
      <t>National rate of 2d: numerator of 2d x 100 / denominator of 2d</t>
    </r>
  </si>
  <si>
    <t xml:space="preserve">      ·      F05.0 Delirium not superimposed on dementia, so described</t>
  </si>
  <si>
    <t xml:space="preserve">      ·      F05.1 Delirium superimposed on dementia</t>
  </si>
  <si>
    <t xml:space="preserve">      ·      F05.8 Other delirium (includes delirium of mixed origin)</t>
  </si>
  <si>
    <t xml:space="preserve">      ·      F05.9 Delirium, unspecified</t>
  </si>
  <si>
    <t xml:space="preserve">      ·      F05.0 Delirium not superimposed on dementia, so described</t>
  </si>
  <si>
    <t xml:space="preserve">      ·      F05.1 Delirium superimposed on dementia</t>
  </si>
  <si>
    <t xml:space="preserve">      ·      F05.8 Other delirium (includes delirium of mixed origin)</t>
  </si>
  <si>
    <t xml:space="preserve">      ·      F05.9 Delirium, unspecified</t>
  </si>
  <si>
    <t>Total (denominator)</t>
  </si>
  <si>
    <t>Delirium separations (separations with any diagnosis for delirium where delirium tremens was not reported)</t>
  </si>
  <si>
    <r>
      <t>·</t>
    </r>
    <r>
      <rPr>
        <sz val="7"/>
        <color theme="1"/>
        <rFont val="Calibri"/>
        <family val="2"/>
        <scheme val="minor"/>
      </rPr>
      <t xml:space="preserve">         </t>
    </r>
    <r>
      <rPr>
        <sz val="11"/>
        <color theme="1"/>
        <rFont val="Calibri"/>
        <family val="2"/>
        <scheme val="minor"/>
      </rPr>
      <t>Public acute hospitals in peer groups A1 to C2, D1 and D3</t>
    </r>
  </si>
  <si>
    <t>Number of episodes with delirium (or delirium onset during the hospitalisation) in hospital X</t>
  </si>
  <si>
    <t>A</t>
  </si>
  <si>
    <t>B</t>
  </si>
  <si>
    <t>Number of episodes
of care in hospital X</t>
  </si>
  <si>
    <t>C</t>
  </si>
  <si>
    <t>Number of episodes of care in national reference population</t>
  </si>
  <si>
    <t>Hospital X rates applied to national reference population</t>
  </si>
  <si>
    <t>Hospital X – age/sex rates</t>
  </si>
  <si>
    <t>D = A/B</t>
  </si>
  <si>
    <t>F= C x D</t>
  </si>
  <si>
    <r>
      <t>G = (C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xA/B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</si>
  <si>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t>Variance
calculation</t>
  </si>
  <si>
    <t xml:space="preserve">Total </t>
  </si>
  <si>
    <t>Direct Standardised rate per 100</t>
  </si>
  <si>
    <t>Lower confidence limit</t>
  </si>
  <si>
    <t>Upper confidence limit</t>
  </si>
  <si>
    <t>Standardised rate ratio</t>
  </si>
  <si>
    <t>Variance estimate</t>
  </si>
  <si>
    <t>Standard deviation 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</si>
</sst>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6" formatCode="0.000000000"/>
    <numFmt numFmtId="171" formatCode="0.0000"/>
    <numFmt numFmtId="173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/>
    <xf numFmtId="0" fontId="0" fillId="0" borderId="0" xfId="0" applyNumberFormat="1"/>
    <xf numFmtId="0" fontId="0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 indent="2"/>
    </xf>
    <xf numFmtId="0" fontId="0" fillId="0" borderId="0" xfId="0" applyFont="1" applyAlignme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49" fontId="0" fillId="0" borderId="1" xfId="0" applyNumberFormat="1" applyBorder="1"/>
    <xf numFmtId="0" fontId="0" fillId="0" borderId="1" xfId="0" applyNumberFormat="1" applyBorder="1"/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0" fontId="1" fillId="0" borderId="1" xfId="0" applyNumberFormat="1" applyFont="1" applyBorder="1"/>
    <xf numFmtId="171" fontId="0" fillId="0" borderId="1" xfId="0" applyNumberFormat="1" applyBorder="1"/>
    <xf numFmtId="173" fontId="0" fillId="0" borderId="1" xfId="0" applyNumberFormat="1" applyBorder="1"/>
    <xf numFmtId="171" fontId="1" fillId="0" borderId="1" xfId="0" applyNumberFormat="1" applyFont="1" applyBorder="1"/>
    <xf numFmtId="2" fontId="1" fillId="0" borderId="1" xfId="0" applyNumberFormat="1" applyFont="1" applyBorder="1"/>
    <xf numFmtId="173" fontId="1" fillId="0" borderId="1" xfId="0" applyNumberFormat="1" applyFont="1" applyBorder="1"/>
    <xf numFmtId="0" fontId="1" fillId="0" borderId="1" xfId="0" applyFont="1" applyBorder="1" applyAlignment="1">
      <alignment wrapText="1"/>
    </xf>
    <xf numFmtId="166" fontId="1" fillId="0" borderId="1" xfId="0" applyNumberFormat="1" applyFont="1" applyBorder="1"/>
    <xf numFmtId="2" fontId="1" fillId="0" borderId="1" xfId="0" applyNumberFormat="1" applyFont="1" applyFill="1" applyBorder="1"/>
    <xf numFmtId="49" fontId="1" fillId="0" borderId="0" xfId="0" applyNumberFormat="1" applyFont="1" applyBorder="1"/>
    <xf numFmtId="0" fontId="1" fillId="0" borderId="0" xfId="0" applyFont="1" applyBorder="1"/>
    <xf numFmtId="0" fontId="1" fillId="0" borderId="0" xfId="0" applyNumberFormat="1" applyFont="1" applyBorder="1"/>
    <xf numFmtId="171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2"/>
  <sheetViews>
    <sheetView workbookViewId="0">
      <selection activeCell="L24" sqref="L24"/>
    </sheetView>
  </sheetViews>
  <sheetFormatPr defaultRowHeight="15" x14ac:dyDescent="0.25"/>
  <sheetData>
    <row r="1" spans="1:12" ht="21" x14ac:dyDescent="0.25">
      <c r="A1" s="4" t="s">
        <v>13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x14ac:dyDescent="0.25">
      <c r="A2" s="5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x14ac:dyDescent="0.25">
      <c r="A3" s="6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6" t="s">
        <v>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6" t="s">
        <v>41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x14ac:dyDescent="0.25">
      <c r="A6" s="6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x14ac:dyDescent="0.25">
      <c r="A7" s="6" t="s">
        <v>24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s="7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5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25">
      <c r="A10" s="6" t="s">
        <v>25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25">
      <c r="A11" s="7" t="s">
        <v>16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x14ac:dyDescent="0.25">
      <c r="A12" s="7" t="s">
        <v>31</v>
      </c>
      <c r="B12" s="7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x14ac:dyDescent="0.25">
      <c r="A13" s="7" t="s">
        <v>32</v>
      </c>
      <c r="B13" s="7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x14ac:dyDescent="0.25">
      <c r="A14" s="7" t="s">
        <v>33</v>
      </c>
      <c r="B14" s="7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7" t="s">
        <v>34</v>
      </c>
      <c r="B15" s="7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x14ac:dyDescent="0.25">
      <c r="A16" s="7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x14ac:dyDescent="0.25">
      <c r="A17" s="5" t="s">
        <v>17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25">
      <c r="A18" s="6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6" t="s">
        <v>27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x14ac:dyDescent="0.25">
      <c r="A20" s="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5" t="s"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A22" s="6" t="s">
        <v>25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7" t="s">
        <v>16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A24" s="7" t="s">
        <v>35</v>
      </c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25">
      <c r="A25" s="7" t="s">
        <v>36</v>
      </c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25">
      <c r="A26" s="7" t="s">
        <v>37</v>
      </c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25">
      <c r="A27" s="7" t="s">
        <v>38</v>
      </c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7" t="s">
        <v>19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7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x14ac:dyDescent="0.25">
      <c r="A30" s="5" t="s">
        <v>20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x14ac:dyDescent="0.25">
      <c r="A31" s="6" t="s">
        <v>28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6" t="s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6" t="s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E20" sqref="E20"/>
    </sheetView>
  </sheetViews>
  <sheetFormatPr defaultRowHeight="15" x14ac:dyDescent="0.25"/>
  <cols>
    <col min="1" max="1" width="29.5703125" customWidth="1"/>
    <col min="2" max="2" width="12.5703125" bestFit="1" customWidth="1"/>
    <col min="3" max="3" width="20.5703125" bestFit="1" customWidth="1"/>
    <col min="5" max="5" width="29.28515625" customWidth="1"/>
    <col min="6" max="6" width="12.5703125" bestFit="1" customWidth="1"/>
  </cols>
  <sheetData>
    <row r="1" spans="1:3" x14ac:dyDescent="0.25">
      <c r="A1" s="10" t="s">
        <v>8</v>
      </c>
      <c r="B1" s="10" t="s">
        <v>9</v>
      </c>
      <c r="C1" s="10" t="s">
        <v>12</v>
      </c>
    </row>
    <row r="2" spans="1:3" x14ac:dyDescent="0.25">
      <c r="A2" s="11" t="s">
        <v>7</v>
      </c>
      <c r="B2" s="11" t="s">
        <v>0</v>
      </c>
      <c r="C2" s="12">
        <v>74096</v>
      </c>
    </row>
    <row r="3" spans="1:3" x14ac:dyDescent="0.25">
      <c r="A3" s="11" t="s">
        <v>7</v>
      </c>
      <c r="B3" s="11" t="s">
        <v>1</v>
      </c>
      <c r="C3" s="12">
        <v>75938</v>
      </c>
    </row>
    <row r="4" spans="1:3" x14ac:dyDescent="0.25">
      <c r="A4" s="11" t="s">
        <v>7</v>
      </c>
      <c r="B4" s="11" t="s">
        <v>2</v>
      </c>
      <c r="C4" s="12">
        <v>81732</v>
      </c>
    </row>
    <row r="5" spans="1:3" x14ac:dyDescent="0.25">
      <c r="A5" s="11" t="s">
        <v>7</v>
      </c>
      <c r="B5" s="11" t="s">
        <v>3</v>
      </c>
      <c r="C5" s="12">
        <v>85426</v>
      </c>
    </row>
    <row r="6" spans="1:3" x14ac:dyDescent="0.25">
      <c r="A6" s="11" t="s">
        <v>7</v>
      </c>
      <c r="B6" s="11" t="s">
        <v>4</v>
      </c>
      <c r="C6" s="12">
        <v>74115</v>
      </c>
    </row>
    <row r="7" spans="1:3" x14ac:dyDescent="0.25">
      <c r="A7" s="11" t="s">
        <v>7</v>
      </c>
      <c r="B7" s="11" t="s">
        <v>5</v>
      </c>
      <c r="C7" s="12">
        <v>38881</v>
      </c>
    </row>
    <row r="8" spans="1:3" x14ac:dyDescent="0.25">
      <c r="A8" s="11" t="s">
        <v>7</v>
      </c>
      <c r="B8" s="11" t="s">
        <v>6</v>
      </c>
      <c r="C8" s="12">
        <v>10975</v>
      </c>
    </row>
    <row r="9" spans="1:3" x14ac:dyDescent="0.25">
      <c r="A9" s="11" t="s">
        <v>10</v>
      </c>
      <c r="B9" s="11" t="s">
        <v>0</v>
      </c>
      <c r="C9" s="12">
        <v>94534</v>
      </c>
    </row>
    <row r="10" spans="1:3" x14ac:dyDescent="0.25">
      <c r="A10" s="11" t="s">
        <v>10</v>
      </c>
      <c r="B10" s="11" t="s">
        <v>1</v>
      </c>
      <c r="C10" s="12">
        <v>91820</v>
      </c>
    </row>
    <row r="11" spans="1:3" x14ac:dyDescent="0.25">
      <c r="A11" s="11" t="s">
        <v>10</v>
      </c>
      <c r="B11" s="11" t="s">
        <v>2</v>
      </c>
      <c r="C11" s="12">
        <v>90457</v>
      </c>
    </row>
    <row r="12" spans="1:3" x14ac:dyDescent="0.25">
      <c r="A12" s="11" t="s">
        <v>10</v>
      </c>
      <c r="B12" s="11" t="s">
        <v>3</v>
      </c>
      <c r="C12" s="12">
        <v>82265</v>
      </c>
    </row>
    <row r="13" spans="1:3" x14ac:dyDescent="0.25">
      <c r="A13" s="11" t="s">
        <v>10</v>
      </c>
      <c r="B13" s="11" t="s">
        <v>4</v>
      </c>
      <c r="C13" s="12">
        <v>58815</v>
      </c>
    </row>
    <row r="14" spans="1:3" x14ac:dyDescent="0.25">
      <c r="A14" s="11" t="s">
        <v>10</v>
      </c>
      <c r="B14" s="11" t="s">
        <v>5</v>
      </c>
      <c r="C14" s="12">
        <v>22114</v>
      </c>
    </row>
    <row r="15" spans="1:3" x14ac:dyDescent="0.25">
      <c r="A15" s="11" t="s">
        <v>10</v>
      </c>
      <c r="B15" s="11" t="s">
        <v>6</v>
      </c>
      <c r="C15" s="12">
        <v>4215</v>
      </c>
    </row>
    <row r="16" spans="1:3" x14ac:dyDescent="0.25">
      <c r="A16" s="11" t="s">
        <v>39</v>
      </c>
      <c r="B16" s="10"/>
      <c r="C16" s="12">
        <v>885383</v>
      </c>
    </row>
    <row r="17" spans="1:3" x14ac:dyDescent="0.25">
      <c r="C17" s="2"/>
    </row>
    <row r="18" spans="1:3" x14ac:dyDescent="0.25">
      <c r="A18" s="1"/>
    </row>
    <row r="19" spans="1:3" ht="60" x14ac:dyDescent="0.25">
      <c r="A19" s="8" t="s">
        <v>40</v>
      </c>
      <c r="B19" s="9" t="s">
        <v>11</v>
      </c>
    </row>
    <row r="20" spans="1:3" x14ac:dyDescent="0.25">
      <c r="A20" s="10">
        <v>42196</v>
      </c>
      <c r="B20" s="10">
        <v>4.7658470966801936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E19" sqref="E19"/>
    </sheetView>
  </sheetViews>
  <sheetFormatPr defaultRowHeight="15" x14ac:dyDescent="0.25"/>
  <cols>
    <col min="1" max="1" width="28.85546875" customWidth="1"/>
    <col min="2" max="2" width="12.5703125" bestFit="1" customWidth="1"/>
    <col min="3" max="3" width="20.5703125" bestFit="1" customWidth="1"/>
    <col min="5" max="5" width="29.28515625" customWidth="1"/>
    <col min="6" max="6" width="12.5703125" bestFit="1" customWidth="1"/>
  </cols>
  <sheetData>
    <row r="1" spans="1:3" x14ac:dyDescent="0.25">
      <c r="A1" s="10" t="s">
        <v>8</v>
      </c>
      <c r="B1" s="10" t="s">
        <v>9</v>
      </c>
      <c r="C1" s="10" t="s">
        <v>12</v>
      </c>
    </row>
    <row r="2" spans="1:3" x14ac:dyDescent="0.25">
      <c r="A2" s="11" t="s">
        <v>7</v>
      </c>
      <c r="B2" s="11" t="s">
        <v>0</v>
      </c>
      <c r="C2" s="12">
        <v>63565</v>
      </c>
    </row>
    <row r="3" spans="1:3" x14ac:dyDescent="0.25">
      <c r="A3" s="11" t="s">
        <v>7</v>
      </c>
      <c r="B3" s="11" t="s">
        <v>1</v>
      </c>
      <c r="C3" s="12">
        <v>65342</v>
      </c>
    </row>
    <row r="4" spans="1:3" x14ac:dyDescent="0.25">
      <c r="A4" s="11" t="s">
        <v>7</v>
      </c>
      <c r="B4" s="11" t="s">
        <v>2</v>
      </c>
      <c r="C4" s="12">
        <v>69940</v>
      </c>
    </row>
    <row r="5" spans="1:3" x14ac:dyDescent="0.25">
      <c r="A5" s="11" t="s">
        <v>7</v>
      </c>
      <c r="B5" s="11" t="s">
        <v>3</v>
      </c>
      <c r="C5" s="12">
        <v>73391</v>
      </c>
    </row>
    <row r="6" spans="1:3" x14ac:dyDescent="0.25">
      <c r="A6" s="11" t="s">
        <v>7</v>
      </c>
      <c r="B6" s="11" t="s">
        <v>4</v>
      </c>
      <c r="C6" s="12">
        <v>63286</v>
      </c>
    </row>
    <row r="7" spans="1:3" x14ac:dyDescent="0.25">
      <c r="A7" s="11" t="s">
        <v>7</v>
      </c>
      <c r="B7" s="11" t="s">
        <v>5</v>
      </c>
      <c r="C7" s="12">
        <v>33195</v>
      </c>
    </row>
    <row r="8" spans="1:3" x14ac:dyDescent="0.25">
      <c r="A8" s="11" t="s">
        <v>7</v>
      </c>
      <c r="B8" s="11" t="s">
        <v>6</v>
      </c>
      <c r="C8" s="12">
        <v>9373</v>
      </c>
    </row>
    <row r="9" spans="1:3" x14ac:dyDescent="0.25">
      <c r="A9" s="11" t="s">
        <v>10</v>
      </c>
      <c r="B9" s="11" t="s">
        <v>0</v>
      </c>
      <c r="C9" s="12">
        <v>81080</v>
      </c>
    </row>
    <row r="10" spans="1:3" x14ac:dyDescent="0.25">
      <c r="A10" s="11" t="s">
        <v>10</v>
      </c>
      <c r="B10" s="11" t="s">
        <v>1</v>
      </c>
      <c r="C10" s="12">
        <v>79262</v>
      </c>
    </row>
    <row r="11" spans="1:3" x14ac:dyDescent="0.25">
      <c r="A11" s="11" t="s">
        <v>10</v>
      </c>
      <c r="B11" s="11" t="s">
        <v>2</v>
      </c>
      <c r="C11" s="12">
        <v>77705</v>
      </c>
    </row>
    <row r="12" spans="1:3" x14ac:dyDescent="0.25">
      <c r="A12" s="11" t="s">
        <v>10</v>
      </c>
      <c r="B12" s="11" t="s">
        <v>3</v>
      </c>
      <c r="C12" s="12">
        <v>70966</v>
      </c>
    </row>
    <row r="13" spans="1:3" x14ac:dyDescent="0.25">
      <c r="A13" s="11" t="s">
        <v>10</v>
      </c>
      <c r="B13" s="11" t="s">
        <v>4</v>
      </c>
      <c r="C13" s="12">
        <v>51078</v>
      </c>
    </row>
    <row r="14" spans="1:3" x14ac:dyDescent="0.25">
      <c r="A14" s="11" t="s">
        <v>10</v>
      </c>
      <c r="B14" s="11" t="s">
        <v>5</v>
      </c>
      <c r="C14" s="12">
        <v>19136</v>
      </c>
    </row>
    <row r="15" spans="1:3" x14ac:dyDescent="0.25">
      <c r="A15" s="11" t="s">
        <v>10</v>
      </c>
      <c r="B15" s="11" t="s">
        <v>6</v>
      </c>
      <c r="C15" s="12">
        <v>3639</v>
      </c>
    </row>
    <row r="16" spans="1:3" x14ac:dyDescent="0.25">
      <c r="A16" s="11" t="s">
        <v>39</v>
      </c>
      <c r="B16" s="10"/>
      <c r="C16" s="12">
        <v>760958</v>
      </c>
    </row>
    <row r="19" spans="1:2" ht="66.75" customHeight="1" x14ac:dyDescent="0.25">
      <c r="A19" s="8" t="s">
        <v>40</v>
      </c>
      <c r="B19" s="9" t="s">
        <v>11</v>
      </c>
    </row>
    <row r="20" spans="1:2" x14ac:dyDescent="0.25">
      <c r="A20" s="13">
        <v>10288</v>
      </c>
      <c r="B20" s="9">
        <v>1.3519800041526602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D21" sqref="D21"/>
    </sheetView>
  </sheetViews>
  <sheetFormatPr defaultRowHeight="15" x14ac:dyDescent="0.25"/>
  <cols>
    <col min="2" max="2" width="10" bestFit="1" customWidth="1"/>
    <col min="3" max="3" width="29.7109375" customWidth="1"/>
    <col min="4" max="4" width="19.140625" customWidth="1"/>
    <col min="5" max="5" width="20.5703125" bestFit="1" customWidth="1"/>
    <col min="6" max="6" width="12.7109375" customWidth="1"/>
    <col min="7" max="7" width="21.85546875" bestFit="1" customWidth="1"/>
    <col min="8" max="8" width="12.7109375" customWidth="1"/>
  </cols>
  <sheetData>
    <row r="1" spans="1:8" ht="60" x14ac:dyDescent="0.25">
      <c r="A1" s="14" t="s">
        <v>8</v>
      </c>
      <c r="B1" s="14" t="s">
        <v>9</v>
      </c>
      <c r="C1" s="15" t="s">
        <v>42</v>
      </c>
      <c r="D1" s="16" t="s">
        <v>45</v>
      </c>
      <c r="E1" s="16" t="s">
        <v>47</v>
      </c>
      <c r="F1" s="16" t="s">
        <v>49</v>
      </c>
      <c r="G1" s="16" t="s">
        <v>48</v>
      </c>
      <c r="H1" s="16" t="s">
        <v>53</v>
      </c>
    </row>
    <row r="2" spans="1:8" ht="17.25" x14ac:dyDescent="0.25">
      <c r="A2" s="14"/>
      <c r="B2" s="14"/>
      <c r="C2" s="17" t="s">
        <v>43</v>
      </c>
      <c r="D2" s="17" t="s">
        <v>44</v>
      </c>
      <c r="E2" s="17" t="s">
        <v>46</v>
      </c>
      <c r="F2" s="17" t="s">
        <v>50</v>
      </c>
      <c r="G2" s="17" t="s">
        <v>51</v>
      </c>
      <c r="H2" s="17" t="s">
        <v>52</v>
      </c>
    </row>
    <row r="3" spans="1:8" x14ac:dyDescent="0.25">
      <c r="A3" s="11" t="s">
        <v>7</v>
      </c>
      <c r="B3" s="11" t="s">
        <v>0</v>
      </c>
      <c r="C3" s="10"/>
      <c r="D3" s="10"/>
      <c r="E3" s="12">
        <f>'Indicator 2c'!C2</f>
        <v>74096</v>
      </c>
      <c r="F3" s="21" t="str">
        <f>IF(AND(C3&lt;&gt;"",D3&lt;&gt;0),C3/D3,"")</f>
        <v/>
      </c>
      <c r="G3" s="22" t="str">
        <f>IF(F3&lt;&gt;"",F3*E3,"")</f>
        <v/>
      </c>
      <c r="H3" s="22" t="str">
        <f>IF(AND(C3&lt;&gt;"",D3&lt;&gt;""),((E3^2)*C3)/(D3^2),"")</f>
        <v/>
      </c>
    </row>
    <row r="4" spans="1:8" x14ac:dyDescent="0.25">
      <c r="A4" s="11" t="s">
        <v>7</v>
      </c>
      <c r="B4" s="11" t="s">
        <v>1</v>
      </c>
      <c r="C4" s="10"/>
      <c r="D4" s="10"/>
      <c r="E4" s="12">
        <f>'Indicator 2c'!C3</f>
        <v>75938</v>
      </c>
      <c r="F4" s="21" t="str">
        <f>IF(AND(C4&lt;&gt;"",D4&lt;&gt;0),C4/D4,"")</f>
        <v/>
      </c>
      <c r="G4" s="22" t="str">
        <f t="shared" ref="G4:G16" si="0">IF(F4&lt;&gt;"",F4*E4,"")</f>
        <v/>
      </c>
      <c r="H4" s="22" t="str">
        <f>IF(AND(C4&lt;&gt;"",D4&lt;&gt;""),((E4^2)*C4)/(D4^2),"")</f>
        <v/>
      </c>
    </row>
    <row r="5" spans="1:8" x14ac:dyDescent="0.25">
      <c r="A5" s="11" t="s">
        <v>7</v>
      </c>
      <c r="B5" s="11" t="s">
        <v>2</v>
      </c>
      <c r="C5" s="10"/>
      <c r="D5" s="10"/>
      <c r="E5" s="12">
        <f>'Indicator 2c'!C4</f>
        <v>81732</v>
      </c>
      <c r="F5" s="21" t="str">
        <f>IF(AND(C5&lt;&gt;"",D5&lt;&gt;0),C5/D5,"")</f>
        <v/>
      </c>
      <c r="G5" s="22" t="str">
        <f t="shared" si="0"/>
        <v/>
      </c>
      <c r="H5" s="22" t="str">
        <f>IF(AND(C5&lt;&gt;"",D5&lt;&gt;""),((E5^2)*C5)/(D5^2),"")</f>
        <v/>
      </c>
    </row>
    <row r="6" spans="1:8" x14ac:dyDescent="0.25">
      <c r="A6" s="11" t="s">
        <v>7</v>
      </c>
      <c r="B6" s="11" t="s">
        <v>3</v>
      </c>
      <c r="C6" s="10"/>
      <c r="D6" s="10"/>
      <c r="E6" s="12">
        <f>'Indicator 2c'!C5</f>
        <v>85426</v>
      </c>
      <c r="F6" s="21" t="str">
        <f>IF(AND(C6&lt;&gt;"",D6&lt;&gt;0),C6/D6,"")</f>
        <v/>
      </c>
      <c r="G6" s="22" t="str">
        <f t="shared" si="0"/>
        <v/>
      </c>
      <c r="H6" s="22" t="str">
        <f>IF(AND(C6&lt;&gt;"",D6&lt;&gt;""),((E6^2)*C6)/(D6^2),"")</f>
        <v/>
      </c>
    </row>
    <row r="7" spans="1:8" x14ac:dyDescent="0.25">
      <c r="A7" s="11" t="s">
        <v>7</v>
      </c>
      <c r="B7" s="11" t="s">
        <v>4</v>
      </c>
      <c r="C7" s="10"/>
      <c r="D7" s="10"/>
      <c r="E7" s="12">
        <f>'Indicator 2c'!C6</f>
        <v>74115</v>
      </c>
      <c r="F7" s="21" t="str">
        <f>IF(AND(C7&lt;&gt;"",D7&lt;&gt;0),C7/D7,"")</f>
        <v/>
      </c>
      <c r="G7" s="22" t="str">
        <f t="shared" si="0"/>
        <v/>
      </c>
      <c r="H7" s="22" t="str">
        <f>IF(AND(C7&lt;&gt;"",D7&lt;&gt;""),((E7^2)*C7)/(D7^2),"")</f>
        <v/>
      </c>
    </row>
    <row r="8" spans="1:8" x14ac:dyDescent="0.25">
      <c r="A8" s="11" t="s">
        <v>7</v>
      </c>
      <c r="B8" s="11" t="s">
        <v>5</v>
      </c>
      <c r="C8" s="10"/>
      <c r="D8" s="10"/>
      <c r="E8" s="12">
        <f>'Indicator 2c'!C7</f>
        <v>38881</v>
      </c>
      <c r="F8" s="21" t="str">
        <f>IF(AND(C8&lt;&gt;"",D8&lt;&gt;0),C8/D8,"")</f>
        <v/>
      </c>
      <c r="G8" s="22" t="str">
        <f t="shared" si="0"/>
        <v/>
      </c>
      <c r="H8" s="22" t="str">
        <f>IF(AND(C8&lt;&gt;"",D8&lt;&gt;""),((E8^2)*C8)/(D8^2),"")</f>
        <v/>
      </c>
    </row>
    <row r="9" spans="1:8" x14ac:dyDescent="0.25">
      <c r="A9" s="11" t="s">
        <v>7</v>
      </c>
      <c r="B9" s="11" t="s">
        <v>6</v>
      </c>
      <c r="C9" s="10"/>
      <c r="D9" s="10"/>
      <c r="E9" s="12">
        <f>'Indicator 2c'!C8</f>
        <v>10975</v>
      </c>
      <c r="F9" s="21" t="str">
        <f>IF(AND(C9&lt;&gt;"",D9&lt;&gt;0),C9/D9,"")</f>
        <v/>
      </c>
      <c r="G9" s="22" t="str">
        <f t="shared" si="0"/>
        <v/>
      </c>
      <c r="H9" s="22" t="str">
        <f>IF(AND(C9&lt;&gt;"",D9&lt;&gt;""),((E9^2)*C9)/(D9^2),"")</f>
        <v/>
      </c>
    </row>
    <row r="10" spans="1:8" x14ac:dyDescent="0.25">
      <c r="A10" s="11" t="s">
        <v>10</v>
      </c>
      <c r="B10" s="11" t="s">
        <v>0</v>
      </c>
      <c r="C10" s="10"/>
      <c r="D10" s="10"/>
      <c r="E10" s="12">
        <f>'Indicator 2c'!C9</f>
        <v>94534</v>
      </c>
      <c r="F10" s="21" t="str">
        <f>IF(AND(C10&lt;&gt;"",D10&lt;&gt;0),C10/D10,"")</f>
        <v/>
      </c>
      <c r="G10" s="22" t="str">
        <f t="shared" si="0"/>
        <v/>
      </c>
      <c r="H10" s="22" t="str">
        <f>IF(AND(C10&lt;&gt;"",D10&lt;&gt;""),((E10^2)*C10)/(D10^2),"")</f>
        <v/>
      </c>
    </row>
    <row r="11" spans="1:8" x14ac:dyDescent="0.25">
      <c r="A11" s="11" t="s">
        <v>10</v>
      </c>
      <c r="B11" s="11" t="s">
        <v>1</v>
      </c>
      <c r="C11" s="10"/>
      <c r="D11" s="10"/>
      <c r="E11" s="12">
        <f>'Indicator 2c'!C10</f>
        <v>91820</v>
      </c>
      <c r="F11" s="21" t="str">
        <f>IF(AND(C11&lt;&gt;"",D11&lt;&gt;0),C11/D11,"")</f>
        <v/>
      </c>
      <c r="G11" s="22" t="str">
        <f t="shared" si="0"/>
        <v/>
      </c>
      <c r="H11" s="22" t="str">
        <f>IF(AND(C11&lt;&gt;"",D11&lt;&gt;""),((E11^2)*C11)/(D11^2),"")</f>
        <v/>
      </c>
    </row>
    <row r="12" spans="1:8" x14ac:dyDescent="0.25">
      <c r="A12" s="11" t="s">
        <v>10</v>
      </c>
      <c r="B12" s="11" t="s">
        <v>2</v>
      </c>
      <c r="C12" s="10"/>
      <c r="D12" s="10"/>
      <c r="E12" s="12">
        <f>'Indicator 2c'!C11</f>
        <v>90457</v>
      </c>
      <c r="F12" s="21" t="str">
        <f>IF(AND(C12&lt;&gt;"",D12&lt;&gt;0),C12/D12,"")</f>
        <v/>
      </c>
      <c r="G12" s="22" t="str">
        <f t="shared" si="0"/>
        <v/>
      </c>
      <c r="H12" s="22" t="str">
        <f>IF(AND(C12&lt;&gt;"",D12&lt;&gt;""),((E12^2)*C12)/(D12^2),"")</f>
        <v/>
      </c>
    </row>
    <row r="13" spans="1:8" x14ac:dyDescent="0.25">
      <c r="A13" s="11" t="s">
        <v>10</v>
      </c>
      <c r="B13" s="11" t="s">
        <v>3</v>
      </c>
      <c r="C13" s="10"/>
      <c r="D13" s="10"/>
      <c r="E13" s="12">
        <f>'Indicator 2c'!C12</f>
        <v>82265</v>
      </c>
      <c r="F13" s="21" t="str">
        <f>IF(AND(C13&lt;&gt;"",D13&lt;&gt;0),C13/D13,"")</f>
        <v/>
      </c>
      <c r="G13" s="22" t="str">
        <f t="shared" si="0"/>
        <v/>
      </c>
      <c r="H13" s="22" t="str">
        <f>IF(AND(C13&lt;&gt;"",D13&lt;&gt;""),((E13^2)*C13)/(D13^2),"")</f>
        <v/>
      </c>
    </row>
    <row r="14" spans="1:8" x14ac:dyDescent="0.25">
      <c r="A14" s="11" t="s">
        <v>10</v>
      </c>
      <c r="B14" s="11" t="s">
        <v>4</v>
      </c>
      <c r="C14" s="10"/>
      <c r="D14" s="10"/>
      <c r="E14" s="12">
        <f>'Indicator 2c'!C13</f>
        <v>58815</v>
      </c>
      <c r="F14" s="21" t="str">
        <f>IF(AND(C14&lt;&gt;"",D14&lt;&gt;0),C14/D14,"")</f>
        <v/>
      </c>
      <c r="G14" s="22" t="str">
        <f t="shared" si="0"/>
        <v/>
      </c>
      <c r="H14" s="22" t="str">
        <f>IF(AND(C14&lt;&gt;"",D14&lt;&gt;""),((E14^2)*C14)/(D14^2),"")</f>
        <v/>
      </c>
    </row>
    <row r="15" spans="1:8" x14ac:dyDescent="0.25">
      <c r="A15" s="11" t="s">
        <v>10</v>
      </c>
      <c r="B15" s="11" t="s">
        <v>5</v>
      </c>
      <c r="C15" s="10"/>
      <c r="D15" s="10"/>
      <c r="E15" s="12">
        <f>'Indicator 2c'!C14</f>
        <v>22114</v>
      </c>
      <c r="F15" s="21" t="str">
        <f>IF(AND(C15&lt;&gt;"",D15&lt;&gt;0),C15/D15,"")</f>
        <v/>
      </c>
      <c r="G15" s="22" t="str">
        <f t="shared" si="0"/>
        <v/>
      </c>
      <c r="H15" s="22" t="str">
        <f>IF(AND(C15&lt;&gt;"",D15&lt;&gt;""),((E15^2)*C15)/(D15^2),"")</f>
        <v/>
      </c>
    </row>
    <row r="16" spans="1:8" x14ac:dyDescent="0.25">
      <c r="A16" s="11" t="s">
        <v>10</v>
      </c>
      <c r="B16" s="11" t="s">
        <v>6</v>
      </c>
      <c r="C16" s="10"/>
      <c r="D16" s="10"/>
      <c r="E16" s="12">
        <f>'Indicator 2c'!C15</f>
        <v>4215</v>
      </c>
      <c r="F16" s="21" t="str">
        <f>IF(AND(C16&lt;&gt;"",D16&lt;&gt;0),C16/D16,"")</f>
        <v/>
      </c>
      <c r="G16" s="22" t="str">
        <f t="shared" si="0"/>
        <v/>
      </c>
      <c r="H16" s="22" t="str">
        <f>IF(AND(C16&lt;&gt;"",D16&lt;&gt;""),((E16^2)*C16)/(D16^2),"")</f>
        <v/>
      </c>
    </row>
    <row r="17" spans="1:8" x14ac:dyDescent="0.25">
      <c r="A17" s="18" t="s">
        <v>54</v>
      </c>
      <c r="B17" s="19"/>
      <c r="C17" s="19">
        <f>SUM(C3:C16)</f>
        <v>0</v>
      </c>
      <c r="D17" s="19">
        <f>SUM(D3:D16)</f>
        <v>0</v>
      </c>
      <c r="E17" s="20">
        <f>'Indicator 2c'!C16</f>
        <v>885383</v>
      </c>
      <c r="F17" s="23" t="str">
        <f t="shared" ref="F4:F17" si="1">IF(AND(C17&lt;&gt;"",D17&lt;&gt;0),C17/D17,"")</f>
        <v/>
      </c>
      <c r="G17" s="25" t="str">
        <f>IF(F17&lt;&gt;"",SUM(G3:G16),"")</f>
        <v/>
      </c>
      <c r="H17" s="25" t="str">
        <f>IF(AND(C17&lt;&gt;0,D17&lt;&gt;0),SUM(H3:H16),"")</f>
        <v/>
      </c>
    </row>
    <row r="18" spans="1:8" x14ac:dyDescent="0.25">
      <c r="A18" s="29"/>
      <c r="B18" s="30"/>
      <c r="C18" s="30"/>
      <c r="D18" s="30"/>
      <c r="E18" s="31"/>
      <c r="F18" s="32"/>
      <c r="G18" s="25" t="s">
        <v>59</v>
      </c>
      <c r="H18" s="27" t="str">
        <f>IF(H17&lt;&gt;"",H17/(E17^2),"")</f>
        <v/>
      </c>
    </row>
    <row r="19" spans="1:8" x14ac:dyDescent="0.25">
      <c r="A19" s="29"/>
      <c r="B19" s="30"/>
      <c r="C19" s="30"/>
      <c r="D19" s="30"/>
      <c r="E19" s="31"/>
      <c r="F19" s="32"/>
      <c r="G19" s="25" t="s">
        <v>60</v>
      </c>
      <c r="H19" s="27" t="str">
        <f>IF(H18&lt;&gt;"",H18^(1/2),"")</f>
        <v/>
      </c>
    </row>
    <row r="20" spans="1:8" ht="30" x14ac:dyDescent="0.25">
      <c r="G20" s="26" t="s">
        <v>55</v>
      </c>
      <c r="H20" s="28" t="str">
        <f>IF(G17&lt;&gt;"",(G17*100)/E17,"")</f>
        <v/>
      </c>
    </row>
    <row r="21" spans="1:8" x14ac:dyDescent="0.25">
      <c r="G21" s="19" t="s">
        <v>56</v>
      </c>
      <c r="H21" s="24" t="str">
        <f>IF(H20&lt;&gt;"",H20-1.96*(H19*100),"")</f>
        <v/>
      </c>
    </row>
    <row r="22" spans="1:8" x14ac:dyDescent="0.25">
      <c r="G22" s="19" t="s">
        <v>57</v>
      </c>
      <c r="H22" s="24" t="str">
        <f>IF(H20&lt;&gt;"",H20+1.96*(H19*100),"")</f>
        <v/>
      </c>
    </row>
    <row r="23" spans="1:8" x14ac:dyDescent="0.25">
      <c r="G23" s="19" t="s">
        <v>58</v>
      </c>
      <c r="H23" s="24" t="str">
        <f>IF(H20&lt;&gt;"",(H20/'Indicator 2c'!B20)*100,"")</f>
        <v/>
      </c>
    </row>
  </sheetData>
  <mergeCells count="2">
    <mergeCell ref="A1:A2"/>
    <mergeCell ref="B1:B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C3" sqref="C3:D16"/>
    </sheetView>
  </sheetViews>
  <sheetFormatPr defaultRowHeight="15" x14ac:dyDescent="0.25"/>
  <cols>
    <col min="2" max="2" width="10" bestFit="1" customWidth="1"/>
    <col min="3" max="3" width="29.7109375" customWidth="1"/>
    <col min="4" max="4" width="19.140625" customWidth="1"/>
    <col min="5" max="5" width="20.5703125" bestFit="1" customWidth="1"/>
    <col min="6" max="6" width="12.7109375" customWidth="1"/>
    <col min="7" max="7" width="21.85546875" bestFit="1" customWidth="1"/>
    <col min="8" max="8" width="12.7109375" customWidth="1"/>
  </cols>
  <sheetData>
    <row r="1" spans="1:8" ht="60" x14ac:dyDescent="0.25">
      <c r="A1" s="14" t="s">
        <v>8</v>
      </c>
      <c r="B1" s="14" t="s">
        <v>9</v>
      </c>
      <c r="C1" s="15" t="s">
        <v>42</v>
      </c>
      <c r="D1" s="16" t="s">
        <v>45</v>
      </c>
      <c r="E1" s="16" t="s">
        <v>47</v>
      </c>
      <c r="F1" s="16" t="s">
        <v>49</v>
      </c>
      <c r="G1" s="16" t="s">
        <v>48</v>
      </c>
      <c r="H1" s="16" t="s">
        <v>53</v>
      </c>
    </row>
    <row r="2" spans="1:8" ht="17.25" x14ac:dyDescent="0.25">
      <c r="A2" s="14"/>
      <c r="B2" s="14"/>
      <c r="C2" s="17" t="s">
        <v>43</v>
      </c>
      <c r="D2" s="17" t="s">
        <v>44</v>
      </c>
      <c r="E2" s="17" t="s">
        <v>46</v>
      </c>
      <c r="F2" s="17" t="s">
        <v>50</v>
      </c>
      <c r="G2" s="17" t="s">
        <v>51</v>
      </c>
      <c r="H2" s="17" t="s">
        <v>52</v>
      </c>
    </row>
    <row r="3" spans="1:8" x14ac:dyDescent="0.25">
      <c r="A3" s="11" t="s">
        <v>7</v>
      </c>
      <c r="B3" s="11" t="s">
        <v>0</v>
      </c>
      <c r="C3" s="10"/>
      <c r="D3" s="10"/>
      <c r="E3" s="12">
        <f>'Indicator 2d'!C2</f>
        <v>63565</v>
      </c>
      <c r="F3" s="21" t="str">
        <f>IF(AND(C3&lt;&gt;"",D3&lt;&gt;0),C3/D3,"")</f>
        <v/>
      </c>
      <c r="G3" s="22" t="str">
        <f>IF(F3&lt;&gt;"",F3*E3,"")</f>
        <v/>
      </c>
      <c r="H3" s="22" t="str">
        <f>IF(AND(C3&lt;&gt;"",D3&lt;&gt;""),((E3^2)*C3)/(D3^2),"")</f>
        <v/>
      </c>
    </row>
    <row r="4" spans="1:8" x14ac:dyDescent="0.25">
      <c r="A4" s="11" t="s">
        <v>7</v>
      </c>
      <c r="B4" s="11" t="s">
        <v>1</v>
      </c>
      <c r="C4" s="10"/>
      <c r="D4" s="10"/>
      <c r="E4" s="12">
        <f>'Indicator 2d'!C3</f>
        <v>65342</v>
      </c>
      <c r="F4" s="21" t="str">
        <f>IF(AND(C4&lt;&gt;"",D4&lt;&gt;0),C4/D4,"")</f>
        <v/>
      </c>
      <c r="G4" s="22" t="str">
        <f t="shared" ref="G4:G16" si="0">IF(F4&lt;&gt;"",F4*E4,"")</f>
        <v/>
      </c>
      <c r="H4" s="22" t="str">
        <f>IF(AND(C4&lt;&gt;"",D4&lt;&gt;""),((E4^2)*C4)/(D4^2),"")</f>
        <v/>
      </c>
    </row>
    <row r="5" spans="1:8" x14ac:dyDescent="0.25">
      <c r="A5" s="11" t="s">
        <v>7</v>
      </c>
      <c r="B5" s="11" t="s">
        <v>2</v>
      </c>
      <c r="C5" s="10"/>
      <c r="D5" s="10"/>
      <c r="E5" s="12">
        <f>'Indicator 2d'!C4</f>
        <v>69940</v>
      </c>
      <c r="F5" s="21" t="str">
        <f>IF(AND(C5&lt;&gt;"",D5&lt;&gt;0),C5/D5,"")</f>
        <v/>
      </c>
      <c r="G5" s="22" t="str">
        <f t="shared" si="0"/>
        <v/>
      </c>
      <c r="H5" s="22" t="str">
        <f>IF(AND(C5&lt;&gt;"",D5&lt;&gt;""),((E5^2)*C5)/(D5^2),"")</f>
        <v/>
      </c>
    </row>
    <row r="6" spans="1:8" x14ac:dyDescent="0.25">
      <c r="A6" s="11" t="s">
        <v>7</v>
      </c>
      <c r="B6" s="11" t="s">
        <v>3</v>
      </c>
      <c r="C6" s="10"/>
      <c r="D6" s="10"/>
      <c r="E6" s="12">
        <f>'Indicator 2d'!C5</f>
        <v>73391</v>
      </c>
      <c r="F6" s="21" t="str">
        <f>IF(AND(C6&lt;&gt;"",D6&lt;&gt;0),C6/D6,"")</f>
        <v/>
      </c>
      <c r="G6" s="22" t="str">
        <f t="shared" si="0"/>
        <v/>
      </c>
      <c r="H6" s="22" t="str">
        <f>IF(AND(C6&lt;&gt;"",D6&lt;&gt;""),((E6^2)*C6)/(D6^2),"")</f>
        <v/>
      </c>
    </row>
    <row r="7" spans="1:8" x14ac:dyDescent="0.25">
      <c r="A7" s="11" t="s">
        <v>7</v>
      </c>
      <c r="B7" s="11" t="s">
        <v>4</v>
      </c>
      <c r="C7" s="10"/>
      <c r="D7" s="10"/>
      <c r="E7" s="12">
        <f>'Indicator 2d'!C6</f>
        <v>63286</v>
      </c>
      <c r="F7" s="21" t="str">
        <f>IF(AND(C7&lt;&gt;"",D7&lt;&gt;0),C7/D7,"")</f>
        <v/>
      </c>
      <c r="G7" s="22" t="str">
        <f t="shared" si="0"/>
        <v/>
      </c>
      <c r="H7" s="22" t="str">
        <f>IF(AND(C7&lt;&gt;"",D7&lt;&gt;""),((E7^2)*C7)/(D7^2),"")</f>
        <v/>
      </c>
    </row>
    <row r="8" spans="1:8" x14ac:dyDescent="0.25">
      <c r="A8" s="11" t="s">
        <v>7</v>
      </c>
      <c r="B8" s="11" t="s">
        <v>5</v>
      </c>
      <c r="C8" s="10"/>
      <c r="D8" s="10"/>
      <c r="E8" s="12">
        <f>'Indicator 2d'!C7</f>
        <v>33195</v>
      </c>
      <c r="F8" s="21" t="str">
        <f>IF(AND(C8&lt;&gt;"",D8&lt;&gt;0),C8/D8,"")</f>
        <v/>
      </c>
      <c r="G8" s="22" t="str">
        <f t="shared" si="0"/>
        <v/>
      </c>
      <c r="H8" s="22" t="str">
        <f>IF(AND(C8&lt;&gt;"",D8&lt;&gt;""),((E8^2)*C8)/(D8^2),"")</f>
        <v/>
      </c>
    </row>
    <row r="9" spans="1:8" x14ac:dyDescent="0.25">
      <c r="A9" s="11" t="s">
        <v>7</v>
      </c>
      <c r="B9" s="11" t="s">
        <v>6</v>
      </c>
      <c r="C9" s="10"/>
      <c r="D9" s="10"/>
      <c r="E9" s="12">
        <f>'Indicator 2d'!C8</f>
        <v>9373</v>
      </c>
      <c r="F9" s="21" t="str">
        <f>IF(AND(C9&lt;&gt;"",D9&lt;&gt;0),C9/D9,"")</f>
        <v/>
      </c>
      <c r="G9" s="22" t="str">
        <f t="shared" si="0"/>
        <v/>
      </c>
      <c r="H9" s="22" t="str">
        <f>IF(AND(C9&lt;&gt;"",D9&lt;&gt;""),((E9^2)*C9)/(D9^2),"")</f>
        <v/>
      </c>
    </row>
    <row r="10" spans="1:8" x14ac:dyDescent="0.25">
      <c r="A10" s="11" t="s">
        <v>10</v>
      </c>
      <c r="B10" s="11" t="s">
        <v>0</v>
      </c>
      <c r="C10" s="10"/>
      <c r="D10" s="10"/>
      <c r="E10" s="12">
        <f>'Indicator 2d'!C9</f>
        <v>81080</v>
      </c>
      <c r="F10" s="21" t="str">
        <f>IF(AND(C10&lt;&gt;"",D10&lt;&gt;0),C10/D10,"")</f>
        <v/>
      </c>
      <c r="G10" s="22" t="str">
        <f t="shared" si="0"/>
        <v/>
      </c>
      <c r="H10" s="22" t="str">
        <f>IF(AND(C10&lt;&gt;"",D10&lt;&gt;""),((E10^2)*C10)/(D10^2),"")</f>
        <v/>
      </c>
    </row>
    <row r="11" spans="1:8" x14ac:dyDescent="0.25">
      <c r="A11" s="11" t="s">
        <v>10</v>
      </c>
      <c r="B11" s="11" t="s">
        <v>1</v>
      </c>
      <c r="C11" s="10"/>
      <c r="D11" s="10"/>
      <c r="E11" s="12">
        <f>'Indicator 2d'!C10</f>
        <v>79262</v>
      </c>
      <c r="F11" s="21" t="str">
        <f>IF(AND(C11&lt;&gt;"",D11&lt;&gt;0),C11/D11,"")</f>
        <v/>
      </c>
      <c r="G11" s="22" t="str">
        <f t="shared" si="0"/>
        <v/>
      </c>
      <c r="H11" s="22" t="str">
        <f>IF(AND(C11&lt;&gt;"",D11&lt;&gt;""),((E11^2)*C11)/(D11^2),"")</f>
        <v/>
      </c>
    </row>
    <row r="12" spans="1:8" x14ac:dyDescent="0.25">
      <c r="A12" s="11" t="s">
        <v>10</v>
      </c>
      <c r="B12" s="11" t="s">
        <v>2</v>
      </c>
      <c r="C12" s="10"/>
      <c r="D12" s="10"/>
      <c r="E12" s="12">
        <f>'Indicator 2d'!C11</f>
        <v>77705</v>
      </c>
      <c r="F12" s="21" t="str">
        <f>IF(AND(C12&lt;&gt;"",D12&lt;&gt;0),C12/D12,"")</f>
        <v/>
      </c>
      <c r="G12" s="22" t="str">
        <f t="shared" si="0"/>
        <v/>
      </c>
      <c r="H12" s="22" t="str">
        <f>IF(AND(C12&lt;&gt;"",D12&lt;&gt;""),((E12^2)*C12)/(D12^2),"")</f>
        <v/>
      </c>
    </row>
    <row r="13" spans="1:8" x14ac:dyDescent="0.25">
      <c r="A13" s="11" t="s">
        <v>10</v>
      </c>
      <c r="B13" s="11" t="s">
        <v>3</v>
      </c>
      <c r="C13" s="10"/>
      <c r="D13" s="10"/>
      <c r="E13" s="12">
        <f>'Indicator 2d'!C12</f>
        <v>70966</v>
      </c>
      <c r="F13" s="21" t="str">
        <f>IF(AND(C13&lt;&gt;"",D13&lt;&gt;0),C13/D13,"")</f>
        <v/>
      </c>
      <c r="G13" s="22" t="str">
        <f t="shared" si="0"/>
        <v/>
      </c>
      <c r="H13" s="22" t="str">
        <f>IF(AND(C13&lt;&gt;"",D13&lt;&gt;""),((E13^2)*C13)/(D13^2),"")</f>
        <v/>
      </c>
    </row>
    <row r="14" spans="1:8" x14ac:dyDescent="0.25">
      <c r="A14" s="11" t="s">
        <v>10</v>
      </c>
      <c r="B14" s="11" t="s">
        <v>4</v>
      </c>
      <c r="C14" s="10"/>
      <c r="D14" s="10"/>
      <c r="E14" s="12">
        <f>'Indicator 2d'!C13</f>
        <v>51078</v>
      </c>
      <c r="F14" s="21" t="str">
        <f>IF(AND(C14&lt;&gt;"",D14&lt;&gt;0),C14/D14,"")</f>
        <v/>
      </c>
      <c r="G14" s="22" t="str">
        <f t="shared" si="0"/>
        <v/>
      </c>
      <c r="H14" s="22" t="str">
        <f>IF(AND(C14&lt;&gt;"",D14&lt;&gt;""),((E14^2)*C14)/(D14^2),"")</f>
        <v/>
      </c>
    </row>
    <row r="15" spans="1:8" x14ac:dyDescent="0.25">
      <c r="A15" s="11" t="s">
        <v>10</v>
      </c>
      <c r="B15" s="11" t="s">
        <v>5</v>
      </c>
      <c r="C15" s="10"/>
      <c r="D15" s="10"/>
      <c r="E15" s="12">
        <f>'Indicator 2d'!C14</f>
        <v>19136</v>
      </c>
      <c r="F15" s="21" t="str">
        <f>IF(AND(C15&lt;&gt;"",D15&lt;&gt;0),C15/D15,"")</f>
        <v/>
      </c>
      <c r="G15" s="22" t="str">
        <f t="shared" si="0"/>
        <v/>
      </c>
      <c r="H15" s="22" t="str">
        <f>IF(AND(C15&lt;&gt;"",D15&lt;&gt;""),((E15^2)*C15)/(D15^2),"")</f>
        <v/>
      </c>
    </row>
    <row r="16" spans="1:8" x14ac:dyDescent="0.25">
      <c r="A16" s="11" t="s">
        <v>10</v>
      </c>
      <c r="B16" s="11" t="s">
        <v>6</v>
      </c>
      <c r="C16" s="10"/>
      <c r="D16" s="10"/>
      <c r="E16" s="12">
        <f>'Indicator 2d'!C15</f>
        <v>3639</v>
      </c>
      <c r="F16" s="21" t="str">
        <f>IF(AND(C16&lt;&gt;"",D16&lt;&gt;0),C16/D16,"")</f>
        <v/>
      </c>
      <c r="G16" s="22" t="str">
        <f t="shared" si="0"/>
        <v/>
      </c>
      <c r="H16" s="22" t="str">
        <f>IF(AND(C16&lt;&gt;"",D16&lt;&gt;""),((E16^2)*C16)/(D16^2),"")</f>
        <v/>
      </c>
    </row>
    <row r="17" spans="1:8" x14ac:dyDescent="0.25">
      <c r="A17" s="18" t="s">
        <v>54</v>
      </c>
      <c r="B17" s="19"/>
      <c r="C17" s="19">
        <f>SUM(C3:C16)</f>
        <v>0</v>
      </c>
      <c r="D17" s="19">
        <f>SUM(D3:D16)</f>
        <v>0</v>
      </c>
      <c r="E17" s="20">
        <f>'Indicator 2d'!C16</f>
        <v>760958</v>
      </c>
      <c r="F17" s="23" t="str">
        <f t="shared" ref="F17:F32" si="1">IF(AND(C17&lt;&gt;"",D17&lt;&gt;0),C17/D17,"")</f>
        <v/>
      </c>
      <c r="G17" s="25" t="str">
        <f>IF(F17&lt;&gt;"",SUM(G3:G16),"")</f>
        <v/>
      </c>
      <c r="H17" s="25" t="str">
        <f>IF(AND(C17&lt;&gt;0,D17&lt;&gt;0),SUM(H3:H16),"")</f>
        <v/>
      </c>
    </row>
    <row r="18" spans="1:8" x14ac:dyDescent="0.25">
      <c r="A18" s="29"/>
      <c r="B18" s="30"/>
      <c r="C18" s="30"/>
      <c r="D18" s="30"/>
      <c r="E18" s="31"/>
      <c r="F18" s="32"/>
      <c r="G18" s="25" t="s">
        <v>59</v>
      </c>
      <c r="H18" s="27" t="str">
        <f>IF(H17&lt;&gt;"",H17/(E17^2),"")</f>
        <v/>
      </c>
    </row>
    <row r="19" spans="1:8" x14ac:dyDescent="0.25">
      <c r="A19" s="29"/>
      <c r="B19" s="30"/>
      <c r="C19" s="30"/>
      <c r="D19" s="30"/>
      <c r="E19" s="31"/>
      <c r="F19" s="32"/>
      <c r="G19" s="25" t="s">
        <v>60</v>
      </c>
      <c r="H19" s="27" t="str">
        <f>IF(H18&lt;&gt;"",H18^(1/2),"")</f>
        <v/>
      </c>
    </row>
    <row r="20" spans="1:8" ht="30" x14ac:dyDescent="0.25">
      <c r="G20" s="26" t="s">
        <v>55</v>
      </c>
      <c r="H20" s="28" t="str">
        <f>IF(G17&lt;&gt;"",(G17*100)/E17,"")</f>
        <v/>
      </c>
    </row>
    <row r="21" spans="1:8" x14ac:dyDescent="0.25">
      <c r="G21" s="19" t="s">
        <v>56</v>
      </c>
      <c r="H21" s="24" t="str">
        <f>IF(H20&lt;&gt;"",H20-1.96*(H19*100),"")</f>
        <v/>
      </c>
    </row>
    <row r="22" spans="1:8" x14ac:dyDescent="0.25">
      <c r="G22" s="19" t="s">
        <v>57</v>
      </c>
      <c r="H22" s="24" t="str">
        <f>IF(H20&lt;&gt;"",H20+1.96*(H19*100),"")</f>
        <v/>
      </c>
    </row>
    <row r="23" spans="1:8" x14ac:dyDescent="0.25">
      <c r="G23" s="19" t="s">
        <v>58</v>
      </c>
      <c r="H23" s="24" t="str">
        <f>IF(H20&lt;&gt;"",(H20/'Indicator 2d'!B20)*100,"")</f>
        <v/>
      </c>
    </row>
  </sheetData>
  <mergeCells count="2">
    <mergeCell ref="A1:A2"/>
    <mergeCell ref="B1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Specification</vt:lpstr>
      <vt:lpstr>Indicator 2c</vt:lpstr>
      <vt:lpstr>Indicator 2d</vt:lpstr>
      <vt:lpstr>Template_2c</vt:lpstr>
      <vt:lpstr>Template_2d</vt:lpstr>
    </vt:vector>
  </TitlesOfParts>
  <Company>Australian Institute of Health and Welfare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Leung, Caleb</dc:creator>
  <cp:lastModifiedBy>RASAKULASINGAM, Suraj</cp:lastModifiedBy>
  <dcterms:created xsi:type="dcterms:W3CDTF">2015-12-18T05:45:50Z</dcterms:created>
  <dcterms:modified xsi:type="dcterms:W3CDTF">2017-01-23T04:51:29Z</dcterms:modified>
</cp:coreProperties>
</file>