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slicers/slicer1.xml" ContentType="application/vnd.ms-excel.slicer+xml"/>
  <Override PartName="/xl/drawings/drawing3.xml" ContentType="application/vnd.openxmlformats-officedocument.drawing+xml"/>
  <Override PartName="/xl/slicers/slicer2.xml" ContentType="application/vnd.ms-excel.slicer+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4.xml" ContentType="application/vnd.openxmlformats-officedocument.drawing+xml"/>
  <Override PartName="/xl/slicers/slicer3.xml" ContentType="application/vnd.ms-excel.slicer+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5.xml" ContentType="application/vnd.openxmlformats-officedocument.drawing+xml"/>
  <Override PartName="/xl/slicers/slicer4.xml" ContentType="application/vnd.ms-excel.slicer+xml"/>
  <Override PartName="/xl/drawings/drawing6.xml" ContentType="application/vnd.openxmlformats-officedocument.drawing+xml"/>
  <Override PartName="/xl/drawings/drawing7.xml" ContentType="application/vnd.openxmlformats-officedocument.drawing+xml"/>
  <Override PartName="/xl/slicers/slicer5.xml" ContentType="application/vnd.ms-excel.slicer+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C:\Users\warrir\AppData\Roaming\Hewlett-Packard\HP TRIM\Offline Records (CP)\HMB CCS - ~ HEALTH SAFETY QUALITY - Implementation\"/>
    </mc:Choice>
  </mc:AlternateContent>
  <xr:revisionPtr revIDLastSave="0" documentId="13_ncr:1_{BD8E58EC-1AFF-4F23-A6AD-530E85E4521F}" xr6:coauthVersionLast="47" xr6:coauthVersionMax="47" xr10:uidLastSave="{00000000-0000-0000-0000-000000000000}"/>
  <workbookProtection workbookAlgorithmName="SHA-512" workbookHashValue="V+MWHM5Vs+pS/mm+YnGbPk8XcWATpjuY5z0TLGY1+Qg5WtctavJDlJVr5l/li6o7PvaDdfMTM9sx+MZYbk0kgw==" workbookSaltValue="frZj6aKDDJu3fWkTuWZIQg==" workbookSpinCount="100000" lockStructure="1"/>
  <bookViews>
    <workbookView xWindow="-110" yWindow="-110" windowWidth="19420" windowHeight="10420" xr2:uid="{00000000-000D-0000-FFFF-FFFF00000000}"/>
  </bookViews>
  <sheets>
    <sheet name="Instructions" sheetId="2" r:id="rId1"/>
    <sheet name="Calculator 15yrs and over" sheetId="6" r:id="rId2"/>
    <sheet name="Calculator 15-55yrs" sheetId="12" r:id="rId3"/>
    <sheet name="Work Tables" sheetId="5" state="hidden" r:id="rId4"/>
    <sheet name="15-55 Work tables" sheetId="14" state="hidden" r:id="rId5"/>
    <sheet name="Peer Group" sheetId="9" r:id="rId6"/>
    <sheet name="Population Reference 2" sheetId="10" state="hidden" r:id="rId7"/>
    <sheet name="Reference 15yrs and over" sheetId="11" r:id="rId8"/>
    <sheet name="Reference 15-55yrs" sheetId="15" r:id="rId9"/>
    <sheet name="Facility List" sheetId="7" state="hidden" r:id="rId10"/>
    <sheet name="LookupTables" sheetId="8" state="hidden" r:id="rId11"/>
    <sheet name="Data" sheetId="3" state="hidden" r:id="rId12"/>
  </sheets>
  <externalReferences>
    <externalReference r:id="rId13"/>
    <externalReference r:id="rId14"/>
  </externalReferences>
  <definedNames>
    <definedName name="ACT">LookupTables!$A$2:$A$3</definedName>
    <definedName name="NSW">LookupTables!$B$2:$B$93</definedName>
    <definedName name="NT">LookupTables!$C$2:$C$7</definedName>
    <definedName name="QLD">LookupTables!$D$2:$D$53</definedName>
    <definedName name="SA">LookupTables!$E$2:$E$35</definedName>
    <definedName name="select">LookupTables!$J$2</definedName>
    <definedName name="Slicer_Peer_Group">#N/A</definedName>
    <definedName name="Slicer_Peer_Group1">#N/A</definedName>
    <definedName name="States">LookupTables!$M$2:$M$10</definedName>
    <definedName name="TAS">LookupTables!$F$2:$F$6</definedName>
    <definedName name="VIC">LookupTables!$G$2:$G$69</definedName>
    <definedName name="WA">LookupTables!$H$2:$H$31</definedName>
  </definedNames>
  <calcPr calcId="191029"/>
  <pivotCaches>
    <pivotCache cacheId="0" r:id="rId15"/>
    <pivotCache cacheId="1" r:id="rId16"/>
  </pivotCaches>
  <extLst>
    <ext xmlns:x14="http://schemas.microsoft.com/office/spreadsheetml/2009/9/main" uri="{BBE1A952-AA13-448e-AADC-164F8A28A991}">
      <x14:slicerCaches>
        <x14:slicerCache r:id="rId17"/>
        <x14:slicerCache r:id="rId18"/>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7" i="6" l="1"/>
  <c r="F27" i="6"/>
  <c r="B20" i="12"/>
  <c r="C42" i="14"/>
  <c r="A53" i="14" s="1"/>
  <c r="D30" i="14"/>
  <c r="D31" i="14"/>
  <c r="D32" i="14"/>
  <c r="D33" i="14"/>
  <c r="D34" i="14"/>
  <c r="D35" i="14"/>
  <c r="D36" i="14"/>
  <c r="D29" i="14"/>
  <c r="B30" i="14"/>
  <c r="B31" i="14"/>
  <c r="F31" i="14" s="1"/>
  <c r="B32" i="14"/>
  <c r="B33" i="14"/>
  <c r="B34" i="14"/>
  <c r="B35" i="14"/>
  <c r="F35" i="14" s="1"/>
  <c r="B36" i="14"/>
  <c r="B29" i="14"/>
  <c r="E36" i="14"/>
  <c r="E35" i="14"/>
  <c r="E34" i="14"/>
  <c r="E33" i="14"/>
  <c r="E32" i="14"/>
  <c r="E31" i="14"/>
  <c r="E30" i="14"/>
  <c r="E29" i="14"/>
  <c r="D18" i="14"/>
  <c r="E18" i="14" s="1"/>
  <c r="K20" i="12"/>
  <c r="F20" i="12"/>
  <c r="J17" i="3"/>
  <c r="J18" i="3"/>
  <c r="J19" i="3"/>
  <c r="J20" i="3"/>
  <c r="J21" i="3"/>
  <c r="J22" i="3"/>
  <c r="J23" i="3"/>
  <c r="J24" i="3"/>
  <c r="J25" i="3"/>
  <c r="J26" i="3"/>
  <c r="J27" i="3"/>
  <c r="J28" i="3"/>
  <c r="J29" i="3"/>
  <c r="J30" i="3"/>
  <c r="J31" i="3"/>
  <c r="J32" i="3"/>
  <c r="J33" i="3"/>
  <c r="J34" i="3"/>
  <c r="J35" i="3"/>
  <c r="J36" i="3"/>
  <c r="J37" i="3"/>
  <c r="J38" i="3"/>
  <c r="J39" i="3"/>
  <c r="J40" i="3"/>
  <c r="J41" i="3"/>
  <c r="J42" i="3"/>
  <c r="J43" i="3"/>
  <c r="J44" i="3"/>
  <c r="J45" i="3"/>
  <c r="J46" i="3"/>
  <c r="J47" i="3"/>
  <c r="J48" i="3"/>
  <c r="J49" i="3"/>
  <c r="J50" i="3"/>
  <c r="J51" i="3"/>
  <c r="J12" i="3"/>
  <c r="J13" i="3"/>
  <c r="J14" i="3"/>
  <c r="J15" i="3"/>
  <c r="J16" i="3"/>
  <c r="J5" i="3"/>
  <c r="J6" i="3"/>
  <c r="J7" i="3"/>
  <c r="J8" i="3"/>
  <c r="J9" i="3"/>
  <c r="J10" i="3"/>
  <c r="J11" i="3"/>
  <c r="J4" i="3"/>
  <c r="C56" i="5"/>
  <c r="B50" i="5" a="1"/>
  <c r="B50" i="5" s="1"/>
  <c r="B49" i="5" a="1"/>
  <c r="B49" i="5" s="1"/>
  <c r="B48" i="5" a="1"/>
  <c r="B48" i="5" s="1"/>
  <c r="B47" i="5" a="1"/>
  <c r="B47" i="5" s="1"/>
  <c r="B46" i="5" a="1"/>
  <c r="B46" i="5" s="1"/>
  <c r="B45" i="5" a="1"/>
  <c r="B45" i="5" s="1"/>
  <c r="B44" i="5" a="1"/>
  <c r="B44" i="5" s="1"/>
  <c r="B43" i="5" a="1"/>
  <c r="B43" i="5" s="1"/>
  <c r="B42" i="5" a="1"/>
  <c r="B42" i="5" s="1"/>
  <c r="E50" i="5"/>
  <c r="E49" i="5"/>
  <c r="E48" i="5"/>
  <c r="E47" i="5"/>
  <c r="E46" i="5"/>
  <c r="E45" i="5"/>
  <c r="E44" i="5"/>
  <c r="E43" i="5"/>
  <c r="E42" i="5"/>
  <c r="E41" i="5"/>
  <c r="D50" i="5"/>
  <c r="D49" i="5"/>
  <c r="D48" i="5"/>
  <c r="D47" i="5"/>
  <c r="D46" i="5"/>
  <c r="D45" i="5"/>
  <c r="D44" i="5"/>
  <c r="D43" i="5"/>
  <c r="D42" i="5"/>
  <c r="D41" i="5"/>
  <c r="D40" i="5"/>
  <c r="H18" i="10"/>
  <c r="J14" i="10"/>
  <c r="J13" i="10"/>
  <c r="J12" i="10"/>
  <c r="J11" i="10"/>
  <c r="J10" i="10"/>
  <c r="J9" i="10"/>
  <c r="J8" i="10"/>
  <c r="J7" i="10"/>
  <c r="C18" i="10"/>
  <c r="F43" i="5" l="1"/>
  <c r="G43" i="5" s="1"/>
  <c r="F30" i="14"/>
  <c r="G30" i="14" s="1"/>
  <c r="A50" i="14"/>
  <c r="A54" i="14"/>
  <c r="A56" i="14"/>
  <c r="F36" i="14"/>
  <c r="H36" i="14" s="1"/>
  <c r="F49" i="5"/>
  <c r="G49" i="5" s="1"/>
  <c r="E37" i="14"/>
  <c r="F33" i="14"/>
  <c r="H33" i="14" s="1"/>
  <c r="D37" i="14"/>
  <c r="F32" i="14"/>
  <c r="H32" i="14" s="1"/>
  <c r="F34" i="14"/>
  <c r="H34" i="14" s="1"/>
  <c r="G35" i="14"/>
  <c r="H35" i="14"/>
  <c r="H31" i="14"/>
  <c r="G31" i="14"/>
  <c r="F29" i="14"/>
  <c r="B37" i="14"/>
  <c r="F48" i="5"/>
  <c r="H48" i="5" s="1"/>
  <c r="F44" i="5"/>
  <c r="G44" i="5" s="1"/>
  <c r="F46" i="5"/>
  <c r="H46" i="5" s="1"/>
  <c r="F45" i="5"/>
  <c r="G45" i="5" s="1"/>
  <c r="F47" i="5"/>
  <c r="H47" i="5" s="1"/>
  <c r="F42" i="5"/>
  <c r="H42" i="5" s="1"/>
  <c r="F50" i="5"/>
  <c r="H50" i="5" s="1"/>
  <c r="Q3" i="8"/>
  <c r="P2" i="8" s="1"/>
  <c r="P6" i="8" s="1"/>
  <c r="D37" i="5"/>
  <c r="D38" i="5"/>
  <c r="D39" i="5"/>
  <c r="D36" i="5"/>
  <c r="B39" i="5" a="1"/>
  <c r="B39" i="5" s="1"/>
  <c r="B40" i="5" a="1"/>
  <c r="B40" i="5" s="1"/>
  <c r="B41" i="5" a="1"/>
  <c r="B41" i="5" s="1"/>
  <c r="B38" i="5" a="1"/>
  <c r="B38" i="5" s="1"/>
  <c r="B37" i="5" a="1"/>
  <c r="B37" i="5" s="1"/>
  <c r="B36" i="5" a="1"/>
  <c r="B36" i="5" s="1"/>
  <c r="B25" i="6"/>
  <c r="E40" i="5"/>
  <c r="E39" i="5"/>
  <c r="E38" i="5"/>
  <c r="E37" i="5"/>
  <c r="E36" i="5"/>
  <c r="D25" i="5"/>
  <c r="E25" i="5" s="1"/>
  <c r="H43" i="5" l="1"/>
  <c r="H30" i="14"/>
  <c r="H45" i="5"/>
  <c r="H49" i="5"/>
  <c r="G36" i="14"/>
  <c r="G33" i="14"/>
  <c r="G34" i="14"/>
  <c r="G32" i="14"/>
  <c r="H29" i="14"/>
  <c r="G29" i="14"/>
  <c r="F37" i="14" a="1"/>
  <c r="F37" i="14" s="1"/>
  <c r="G47" i="5"/>
  <c r="G46" i="5"/>
  <c r="G50" i="5"/>
  <c r="G48" i="5"/>
  <c r="H44" i="5"/>
  <c r="G42" i="5"/>
  <c r="A70" i="5"/>
  <c r="A64" i="5"/>
  <c r="A67" i="5"/>
  <c r="J18" i="10"/>
  <c r="A68" i="5"/>
  <c r="F41" i="5"/>
  <c r="G41" i="5" s="1"/>
  <c r="F40" i="5"/>
  <c r="F37" i="5"/>
  <c r="G37" i="5" s="1"/>
  <c r="F38" i="5"/>
  <c r="H38" i="5" s="1"/>
  <c r="F39" i="5"/>
  <c r="D51" i="5"/>
  <c r="F36" i="5"/>
  <c r="G36" i="5" s="1"/>
  <c r="B51" i="5"/>
  <c r="E51" i="5"/>
  <c r="J15" i="10" s="1"/>
  <c r="H37" i="14" l="1"/>
  <c r="H38" i="14" s="1"/>
  <c r="H39" i="14" s="1"/>
  <c r="G37" i="14"/>
  <c r="H40" i="14" s="1"/>
  <c r="A51" i="14" s="1"/>
  <c r="H40" i="5"/>
  <c r="F51" i="5" a="1"/>
  <c r="F51" i="5" s="1"/>
  <c r="H39" i="5"/>
  <c r="G40" i="5"/>
  <c r="H41" i="5"/>
  <c r="G38" i="5"/>
  <c r="H37" i="5"/>
  <c r="G39" i="5"/>
  <c r="H36" i="5"/>
  <c r="H43" i="14" l="1"/>
  <c r="D26" i="12"/>
  <c r="H42" i="14"/>
  <c r="H41" i="14"/>
  <c r="G51" i="5"/>
  <c r="H54" i="5" s="1"/>
  <c r="A65" i="5" s="1"/>
  <c r="H51" i="5"/>
  <c r="H52" i="5" s="1"/>
  <c r="H53" i="5" s="1"/>
  <c r="I26" i="12" l="1"/>
  <c r="A57" i="14"/>
  <c r="A48" i="14"/>
  <c r="A47" i="14"/>
  <c r="F26" i="12"/>
  <c r="H55" i="5"/>
  <c r="D34" i="6"/>
  <c r="H56" i="5"/>
  <c r="H57" i="5"/>
  <c r="A61" i="5" l="1"/>
  <c r="A71" i="5"/>
  <c r="A62" i="5"/>
  <c r="F34" i="6"/>
  <c r="I34"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<sst xmlns="http://schemas.openxmlformats.org/spreadsheetml/2006/main" count="1873" uniqueCount="387">
  <si>
    <t>Peer Group</t>
  </si>
  <si>
    <t>Age group</t>
  </si>
  <si>
    <t>Reference population</t>
  </si>
  <si>
    <t>Separations</t>
  </si>
  <si>
    <t>Principal Referral</t>
  </si>
  <si>
    <t>15-19</t>
  </si>
  <si>
    <t>20-24</t>
  </si>
  <si>
    <t>25-29</t>
  </si>
  <si>
    <t>30-34</t>
  </si>
  <si>
    <t>35-39</t>
  </si>
  <si>
    <t>40-44</t>
  </si>
  <si>
    <t>45-49</t>
  </si>
  <si>
    <t>50-55</t>
  </si>
  <si>
    <t>Public acute group A</t>
  </si>
  <si>
    <t>Public acute group B</t>
  </si>
  <si>
    <t>Public acute group C</t>
  </si>
  <si>
    <t>Women's</t>
  </si>
  <si>
    <t>National</t>
  </si>
  <si>
    <t>Column Labels</t>
  </si>
  <si>
    <t>Row Labels</t>
  </si>
  <si>
    <t>Sum of Reference population</t>
  </si>
  <si>
    <t>Sum of Separations</t>
  </si>
  <si>
    <t>95% confidence interval</t>
  </si>
  <si>
    <t>Direct standardised rate per 100</t>
  </si>
  <si>
    <t>Standardised rate ratio</t>
  </si>
  <si>
    <t>Hysterectomy separations</t>
  </si>
  <si>
    <t>Public acute group C peer rate</t>
  </si>
  <si>
    <t>Number of episodes with hysterectomy in hospital X</t>
  </si>
  <si>
    <t>Number of episodes
of care in hospital X</t>
  </si>
  <si>
    <t>Number of episodes of care in national reference population</t>
  </si>
  <si>
    <t>Hospital X – age/sex rates</t>
  </si>
  <si>
    <t>Hospital X rates applied to national reference population</t>
  </si>
  <si>
    <t>Variance
calculation</t>
  </si>
  <si>
    <t>A</t>
  </si>
  <si>
    <t>B</t>
  </si>
  <si>
    <t>C</t>
  </si>
  <si>
    <t>D = A/B</t>
  </si>
  <si>
    <t>F= C x D</t>
  </si>
  <si>
    <t>G = (C2xA/B2)</t>
  </si>
  <si>
    <t>Variance estimate</t>
  </si>
  <si>
    <t>Standard deviation est.</t>
  </si>
  <si>
    <t>Direct Standardised rate per 100</t>
  </si>
  <si>
    <t>Lower confidence limit</t>
  </si>
  <si>
    <t>Upper confidence limit</t>
  </si>
  <si>
    <t>Check if any is input cell is blank:</t>
  </si>
  <si>
    <t>State</t>
  </si>
  <si>
    <t>Hospital name</t>
  </si>
  <si>
    <t>Peer group name</t>
  </si>
  <si>
    <t>select</t>
  </si>
  <si>
    <t>ACT</t>
  </si>
  <si>
    <t>Calvary Health Care Bruce</t>
  </si>
  <si>
    <t>Canberra Hospital</t>
  </si>
  <si>
    <t>Principal referral</t>
  </si>
  <si>
    <t>NSW</t>
  </si>
  <si>
    <t>Armidale</t>
  </si>
  <si>
    <t>Auburn</t>
  </si>
  <si>
    <t>Ballina</t>
  </si>
  <si>
    <t>Bankstown/ Lidcombe</t>
  </si>
  <si>
    <t>Batemans Bay</t>
  </si>
  <si>
    <t>Bathurst</t>
  </si>
  <si>
    <t>Bega</t>
  </si>
  <si>
    <t>Bellinger River</t>
  </si>
  <si>
    <t>Belmont</t>
  </si>
  <si>
    <t>Blacktown</t>
  </si>
  <si>
    <t>Blue Mountains</t>
  </si>
  <si>
    <t>Bowral</t>
  </si>
  <si>
    <t>Broken Hill</t>
  </si>
  <si>
    <t>Bulli</t>
  </si>
  <si>
    <t>Byron Central Hospital</t>
  </si>
  <si>
    <t>Calvary Mater Newcastle</t>
  </si>
  <si>
    <t>Campbelltown</t>
  </si>
  <si>
    <t>Canterbury</t>
  </si>
  <si>
    <t>Casino</t>
  </si>
  <si>
    <t>Cessnock</t>
  </si>
  <si>
    <t>Coffs Harbour</t>
  </si>
  <si>
    <t>Concord</t>
  </si>
  <si>
    <t>Cooma HS</t>
  </si>
  <si>
    <t>Cootamundra</t>
  </si>
  <si>
    <t>Corowa (MPS)</t>
  </si>
  <si>
    <t>Cowra</t>
  </si>
  <si>
    <t>Deniliquin</t>
  </si>
  <si>
    <t>Dubbo</t>
  </si>
  <si>
    <t>Fairfield</t>
  </si>
  <si>
    <t>Forbes</t>
  </si>
  <si>
    <t>Glen Innes</t>
  </si>
  <si>
    <t>Gloucester</t>
  </si>
  <si>
    <t>Gosford</t>
  </si>
  <si>
    <t>Goulburn</t>
  </si>
  <si>
    <t>Grafton</t>
  </si>
  <si>
    <t>Griffith</t>
  </si>
  <si>
    <t>Gunnedah</t>
  </si>
  <si>
    <t>Hawkesbury</t>
  </si>
  <si>
    <t>Hornsby and Ku-Ring-Gai</t>
  </si>
  <si>
    <t>Inverell</t>
  </si>
  <si>
    <t>John Hunter</t>
  </si>
  <si>
    <t>Kurri Kurri</t>
  </si>
  <si>
    <t>Leeton</t>
  </si>
  <si>
    <t>Lismore</t>
  </si>
  <si>
    <t>Lithgow</t>
  </si>
  <si>
    <t>Liverpool</t>
  </si>
  <si>
    <t>Macksville</t>
  </si>
  <si>
    <t>Maclean</t>
  </si>
  <si>
    <t>Macleay Valley - Kempsey</t>
  </si>
  <si>
    <t>Maitland</t>
  </si>
  <si>
    <t>Manly</t>
  </si>
  <si>
    <t>Manning</t>
  </si>
  <si>
    <t>Milton and Ulladulla</t>
  </si>
  <si>
    <t>Mona Vale</t>
  </si>
  <si>
    <t>Moree</t>
  </si>
  <si>
    <t>Moruya</t>
  </si>
  <si>
    <t>Mount Druitt</t>
  </si>
  <si>
    <t>Mudgee</t>
  </si>
  <si>
    <t>Murwillumbah</t>
  </si>
  <si>
    <t>Muswellbrook</t>
  </si>
  <si>
    <t>Narrabri</t>
  </si>
  <si>
    <t>Narrandera</t>
  </si>
  <si>
    <t>Nepean</t>
  </si>
  <si>
    <t>Northern Beaches</t>
  </si>
  <si>
    <t>Orange Health Service</t>
  </si>
  <si>
    <t>Parkes</t>
  </si>
  <si>
    <t>Port Macquarie</t>
  </si>
  <si>
    <t>Prince of Wales</t>
  </si>
  <si>
    <t>Queanbeyan</t>
  </si>
  <si>
    <t>Royal For Women</t>
  </si>
  <si>
    <t>Womens</t>
  </si>
  <si>
    <t>Royal North Shore</t>
  </si>
  <si>
    <t>Royal Prince Alfred</t>
  </si>
  <si>
    <t>Ryde</t>
  </si>
  <si>
    <t>Scott Memorial Scone</t>
  </si>
  <si>
    <t>Shellharbour</t>
  </si>
  <si>
    <t>Shoalhaven Memorial</t>
  </si>
  <si>
    <t>Singleton</t>
  </si>
  <si>
    <t>Springwood</t>
  </si>
  <si>
    <t>St George</t>
  </si>
  <si>
    <t>St Vincent's Darlinghurst</t>
  </si>
  <si>
    <t>Sutherland</t>
  </si>
  <si>
    <t>Sydney/ Sydney Eye</t>
  </si>
  <si>
    <t>Tamworth</t>
  </si>
  <si>
    <t>Temora</t>
  </si>
  <si>
    <t>The Tweed Hospital</t>
  </si>
  <si>
    <t>Tumut</t>
  </si>
  <si>
    <t>Wagga Wagga</t>
  </si>
  <si>
    <t>Wauchope</t>
  </si>
  <si>
    <t>Westmead</t>
  </si>
  <si>
    <t>Wollongong</t>
  </si>
  <si>
    <t>Wyong</t>
  </si>
  <si>
    <t>Young</t>
  </si>
  <si>
    <t>NT</t>
  </si>
  <si>
    <t>Alice Springs Hospital</t>
  </si>
  <si>
    <t>Gove District Hospital</t>
  </si>
  <si>
    <t>Katherine Hospital</t>
  </si>
  <si>
    <t>Palmerston Regional Hospital</t>
  </si>
  <si>
    <t>Royal Darwin Hospital</t>
  </si>
  <si>
    <t>Tennant Creek Hospital</t>
  </si>
  <si>
    <t>QLD</t>
  </si>
  <si>
    <t>Atherton Hospital</t>
  </si>
  <si>
    <t>Ayr Hospital</t>
  </si>
  <si>
    <t>Biloela Hospital</t>
  </si>
  <si>
    <t>Bowen Hospital</t>
  </si>
  <si>
    <t>Bundaberg Base Hospital</t>
  </si>
  <si>
    <t>Caboolture Hospital</t>
  </si>
  <si>
    <t>Cairns Hospital</t>
  </si>
  <si>
    <t>Caloundra Hospital</t>
  </si>
  <si>
    <t>Capricorn Coast Hospital</t>
  </si>
  <si>
    <t>Charleville Hospital</t>
  </si>
  <si>
    <t>Cherbourg Hospital</t>
  </si>
  <si>
    <t>Chinchilla Hospital</t>
  </si>
  <si>
    <t>Dalby Hospital</t>
  </si>
  <si>
    <t>Emerald Hospital</t>
  </si>
  <si>
    <t>Gladstone Hospital</t>
  </si>
  <si>
    <t>Gold Coast University Hospital</t>
  </si>
  <si>
    <t>Goondiwindi Hospital</t>
  </si>
  <si>
    <t>Gympie Hospital</t>
  </si>
  <si>
    <t>Hervey Bay Hospital</t>
  </si>
  <si>
    <t>Innisfail Hospital</t>
  </si>
  <si>
    <t>Ipswich Hospital</t>
  </si>
  <si>
    <t>Kingaroy Hospital</t>
  </si>
  <si>
    <t>Logan Hospital</t>
  </si>
  <si>
    <t>Longreach Hospital</t>
  </si>
  <si>
    <t>Mackay Base Hospital</t>
  </si>
  <si>
    <t>Mareeba Hospital</t>
  </si>
  <si>
    <t>Maryborough Hospital</t>
  </si>
  <si>
    <t>Mater Hospital Brisbane</t>
  </si>
  <si>
    <t>Mater Mothers' Hospital</t>
  </si>
  <si>
    <t>Mossman Hospital</t>
  </si>
  <si>
    <t>Mount Isa Hospital</t>
  </si>
  <si>
    <t>Nambour Hospital</t>
  </si>
  <si>
    <t>Princess Alexandra Hospital</t>
  </si>
  <si>
    <t>Proserpine Hospital</t>
  </si>
  <si>
    <t>Queen Elizabeth Ii Jubilee Hospital</t>
  </si>
  <si>
    <t>Redcliffe Hospital</t>
  </si>
  <si>
    <t>Redland Hospital</t>
  </si>
  <si>
    <t>Robina Hospital</t>
  </si>
  <si>
    <t>Rockhampton Base Hospital</t>
  </si>
  <si>
    <t>Roma Hospital</t>
  </si>
  <si>
    <t>Royal Brisbane &amp; Women's Hospital</t>
  </si>
  <si>
    <t>St George Hospital</t>
  </si>
  <si>
    <t>Stanthorpe Hospital</t>
  </si>
  <si>
    <t>Sunshine Coast University Hospital</t>
  </si>
  <si>
    <t>Surgical Treatment &amp; Rehabilitation Service</t>
  </si>
  <si>
    <t>The Prince Charles Hospital</t>
  </si>
  <si>
    <t>Thursday Island Hospital</t>
  </si>
  <si>
    <t>Toowoomba Hospital</t>
  </si>
  <si>
    <t>Townsville University Hospital</t>
  </si>
  <si>
    <t>Tully Hospital</t>
  </si>
  <si>
    <t>Warwick Hospital</t>
  </si>
  <si>
    <t>Weipa Hospital</t>
  </si>
  <si>
    <t>SA</t>
  </si>
  <si>
    <t>Angaston District Hospital</t>
  </si>
  <si>
    <t>Bordertown Memorial Hospital</t>
  </si>
  <si>
    <t>Ceduna District Health Service</t>
  </si>
  <si>
    <t>Clare Hospital</t>
  </si>
  <si>
    <t>Crystal Brook and District Hospital</t>
  </si>
  <si>
    <t>Flinders Medical Centre</t>
  </si>
  <si>
    <t>Gawler Health Service</t>
  </si>
  <si>
    <t>Jamestown Hospital and Health Service</t>
  </si>
  <si>
    <t>Kangaroo Island Health Service</t>
  </si>
  <si>
    <t>Kapunda Hospital</t>
  </si>
  <si>
    <t>Loxton Hospital Complex</t>
  </si>
  <si>
    <t>Lyell McEwin Hospital</t>
  </si>
  <si>
    <t>Millicent and Districts Hospital and Health Service</t>
  </si>
  <si>
    <t>Modbury Hospital</t>
  </si>
  <si>
    <t>Mount Barker District Soldiers' Memorial Hospital</t>
  </si>
  <si>
    <t>Mount Gambier and Districts Health Service</t>
  </si>
  <si>
    <t>Murray Bridge Soldiers' Memorial Hospital</t>
  </si>
  <si>
    <t>Naracoorte Health Service</t>
  </si>
  <si>
    <t>Noarlunga Public Hospital</t>
  </si>
  <si>
    <t>Northern Yorke Peninsula Health Service (Wallaroo)</t>
  </si>
  <si>
    <t>Port Augusta Hospital and Regional Health Services</t>
  </si>
  <si>
    <t>Port Lincoln Health Service</t>
  </si>
  <si>
    <t>Port Pirie Regional Health Service</t>
  </si>
  <si>
    <t>Renmark Paringa District Hospital</t>
  </si>
  <si>
    <t>Repatriation General Hospital</t>
  </si>
  <si>
    <t>Riverland General Hospital</t>
  </si>
  <si>
    <t>Royal Adelaide Hospital</t>
  </si>
  <si>
    <t>South Coast District Hospital</t>
  </si>
  <si>
    <t>Strathalbyn and District Health Service</t>
  </si>
  <si>
    <t>Tanunda War Memorial Hospital</t>
  </si>
  <si>
    <t>The Queen Elizabeth Hospital</t>
  </si>
  <si>
    <t>Waikerie Health Service</t>
  </si>
  <si>
    <t>Whyalla Hospital and Health Services</t>
  </si>
  <si>
    <t>Women's and Children's Hospital</t>
  </si>
  <si>
    <t>TAS</t>
  </si>
  <si>
    <t>Launceston General Hospital</t>
  </si>
  <si>
    <t>Mersey</t>
  </si>
  <si>
    <t>NESM  - Scottsdale Hospital</t>
  </si>
  <si>
    <t>NWRH_Burnie</t>
  </si>
  <si>
    <t>Royal Hobart Hospital</t>
  </si>
  <si>
    <t>VIC</t>
  </si>
  <si>
    <t>Albury Wodonga Health [Albury Campus]</t>
  </si>
  <si>
    <t>Albury Wodonga Health [Wodonga Campus]</t>
  </si>
  <si>
    <t>Alexandra District Hospital</t>
  </si>
  <si>
    <t>Alfred, The [Prahran]</t>
  </si>
  <si>
    <t>Alpine Health [Bright]</t>
  </si>
  <si>
    <t>Angliss Hospital</t>
  </si>
  <si>
    <t>Austin Hospital</t>
  </si>
  <si>
    <t>Bairnsdale Regional Health Service</t>
  </si>
  <si>
    <t>Ballarat Health Services [Base Campus]</t>
  </si>
  <si>
    <t>Bass Coast Regional Health</t>
  </si>
  <si>
    <t>Benalla &amp; District Memorial Hospital</t>
  </si>
  <si>
    <t>BENDIGO HEALTH - THE BENDIGO HOSPITAL</t>
  </si>
  <si>
    <t>Box Hill Hospital</t>
  </si>
  <si>
    <t>Broadmeadows Health Service</t>
  </si>
  <si>
    <t>Casey Hospital</t>
  </si>
  <si>
    <t>Central Gippsland Health Service [Sale]</t>
  </si>
  <si>
    <t>Cohuna District Hospital</t>
  </si>
  <si>
    <t>Colac Area Health</t>
  </si>
  <si>
    <t>Dandenong Campus</t>
  </si>
  <si>
    <t>East Grampians Health Service [Ararat]</t>
  </si>
  <si>
    <t>East Wimmera Health Service [St Arnaud]</t>
  </si>
  <si>
    <t>Echuca Regional Health</t>
  </si>
  <si>
    <t>Frankston Hospital</t>
  </si>
  <si>
    <t>Geelong Hospital</t>
  </si>
  <si>
    <t>Goulburn Valley Health [Shepparton]</t>
  </si>
  <si>
    <t>Hamilton Base Hospital</t>
  </si>
  <si>
    <t>Healesville and District Hospital</t>
  </si>
  <si>
    <t>Heidelberg Repatriation Hospital</t>
  </si>
  <si>
    <t>Kerang District Health</t>
  </si>
  <si>
    <t>Kilmore &amp; District Hospital, The</t>
  </si>
  <si>
    <t>Korumburra Hospital</t>
  </si>
  <si>
    <t>Kyabram &amp; District Health Service</t>
  </si>
  <si>
    <t>Kyneton District Health Service</t>
  </si>
  <si>
    <t>Latrobe Regional Hospital [Traralgon]</t>
  </si>
  <si>
    <t>Leongatha Memorial Hospital</t>
  </si>
  <si>
    <t>Mansfield District Hospital</t>
  </si>
  <si>
    <t>Maroondah Hospital [East Ringwood]</t>
  </si>
  <si>
    <t>Maryborough District Health Service [Maryborough]</t>
  </si>
  <si>
    <t>Mercy Hospital for Women</t>
  </si>
  <si>
    <t>Mercy Public Hospitals Inc [Werribee]</t>
  </si>
  <si>
    <t>MILDURA BASE PUBLIC HOSPITAL</t>
  </si>
  <si>
    <t>Monash Medical Centre [Clayton]</t>
  </si>
  <si>
    <t>Monash Medical Centre [Moorabbin]</t>
  </si>
  <si>
    <t>Mount Alexander Hospital [Castlemaine]</t>
  </si>
  <si>
    <t>Northeast Health Wangaratta</t>
  </si>
  <si>
    <t>Northern Hospital, The [Epping]</t>
  </si>
  <si>
    <t>Orbost Regional Health</t>
  </si>
  <si>
    <t>Portland District Health</t>
  </si>
  <si>
    <t>Rosebud Hospital</t>
  </si>
  <si>
    <t>Royal Melbourne Hospital - City Campus</t>
  </si>
  <si>
    <t>Royal Womens Hospital [Carlton]</t>
  </si>
  <si>
    <t>Sandringham &amp; District Memorial Hospital</t>
  </si>
  <si>
    <t>Seymour District Memorial Hospital</t>
  </si>
  <si>
    <t>South Gippsland Hospital [Foster]</t>
  </si>
  <si>
    <t>South West Healthcare [Camperdown]</t>
  </si>
  <si>
    <t>South West Healthcare [Warrnambool]</t>
  </si>
  <si>
    <t>St Vincents Hospital</t>
  </si>
  <si>
    <t>Stawell Regional Health</t>
  </si>
  <si>
    <t>Sunshine Hospital</t>
  </si>
  <si>
    <t>Swan Hill District Hospital [Swan Hill]</t>
  </si>
  <si>
    <t>West Gippsland Healthcare Group [Warragul]</t>
  </si>
  <si>
    <t>West Wimmera Health Service [Nhill]</t>
  </si>
  <si>
    <t>WESTERN HEALTH - BACCHUS MARSH</t>
  </si>
  <si>
    <t>Western Hospital [Footscray]</t>
  </si>
  <si>
    <t>Williamstown Hospital</t>
  </si>
  <si>
    <t>Wimmera Base Hospital [Horsham]</t>
  </si>
  <si>
    <t>Womens Sandringham</t>
  </si>
  <si>
    <t>Yarrawonga District Health Service</t>
  </si>
  <si>
    <t>WA</t>
  </si>
  <si>
    <t>Albany Hospital</t>
  </si>
  <si>
    <t>Armadale-Kelmscott Memorial Hospital</t>
  </si>
  <si>
    <t>Bridgetown Hospital</t>
  </si>
  <si>
    <t>Broome Hospital</t>
  </si>
  <si>
    <t>Bunbury Hospital</t>
  </si>
  <si>
    <t>Busselton Hospital</t>
  </si>
  <si>
    <t>Carnarvon Hospital</t>
  </si>
  <si>
    <t>Collie Hospital</t>
  </si>
  <si>
    <t>Derby Hospital</t>
  </si>
  <si>
    <t>Esperance Hospital</t>
  </si>
  <si>
    <t>Fiona Stanley Hospital</t>
  </si>
  <si>
    <t>Fremantle Hospital</t>
  </si>
  <si>
    <t>Geraldton Hospital</t>
  </si>
  <si>
    <t>Hedland Health Campus</t>
  </si>
  <si>
    <t>Joondalup Health Campus</t>
  </si>
  <si>
    <t>Kalgoorlie Hospital</t>
  </si>
  <si>
    <t>Karratha Health Campus</t>
  </si>
  <si>
    <t>Katanning Hospital</t>
  </si>
  <si>
    <t>King Edward Memorial Hospital for Women</t>
  </si>
  <si>
    <t>Kununurra Hospital</t>
  </si>
  <si>
    <t>Margaret River Hospital</t>
  </si>
  <si>
    <t>Narrogin Hospital</t>
  </si>
  <si>
    <t>Northam Hospital</t>
  </si>
  <si>
    <t>Osborne Park Hospital</t>
  </si>
  <si>
    <t>Peel Health Campus</t>
  </si>
  <si>
    <t>Rockingham General Hospital</t>
  </si>
  <si>
    <t>Royal Perth Hospital Wellington Street Campus</t>
  </si>
  <si>
    <t>Sir Charles Gairdner Hospital</t>
  </si>
  <si>
    <t>St John of God Midland Hospital</t>
  </si>
  <si>
    <t>Warren Hospital</t>
  </si>
  <si>
    <t>States</t>
  </si>
  <si>
    <t>Look up</t>
  </si>
  <si>
    <t>The full list and more information here</t>
  </si>
  <si>
    <t>For default:</t>
  </si>
  <si>
    <t>Result Text:</t>
  </si>
  <si>
    <t>View the "Peer Group" tab if unsure</t>
  </si>
  <si>
    <t>https://meteor.aihw.gov.au/content/788514</t>
  </si>
  <si>
    <t>The tool includes:</t>
  </si>
  <si>
    <t>To use this tool, you will need to know the:</t>
  </si>
  <si>
    <t>For more information about age-standardisation in general see:</t>
  </si>
  <si>
    <t>Reference Population</t>
  </si>
  <si>
    <t>Total (denominator)</t>
  </si>
  <si>
    <t>(Note: national reference popualtion and rate is limited to only the five included peer groups)</t>
  </si>
  <si>
    <t>Peer Rate</t>
  </si>
  <si>
    <t>Peer rate</t>
  </si>
  <si>
    <t>1. Select the hospitals peer group</t>
  </si>
  <si>
    <t>To use this tool:</t>
  </si>
  <si>
    <t>https://meteor.aihw.gov.au/content/327276</t>
  </si>
  <si>
    <r>
      <t xml:space="preserve">2. Enter the results for the denominator by 5-year age group for </t>
    </r>
    <r>
      <rPr>
        <b/>
        <sz val="12"/>
        <color theme="1"/>
        <rFont val="Calibri"/>
        <family val="2"/>
        <scheme val="minor"/>
      </rPr>
      <t>all age groups</t>
    </r>
  </si>
  <si>
    <r>
      <t xml:space="preserve">3. Enter the results for the numerator by 5-year age group for </t>
    </r>
    <r>
      <rPr>
        <b/>
        <sz val="12"/>
        <color theme="1"/>
        <rFont val="Calibri"/>
        <family val="2"/>
        <scheme val="minor"/>
      </rPr>
      <t>all age groups</t>
    </r>
    <r>
      <rPr>
        <sz val="12"/>
        <color theme="1"/>
        <rFont val="Calibri"/>
        <family val="2"/>
        <scheme val="minor"/>
      </rPr>
      <t xml:space="preserve"> – you will start to see the results in the results section as you add these</t>
    </r>
  </si>
  <si>
    <t>This tool is provided to support acute public hospitals to calculate the age standardised rate for Indicator 9a-Hospital rate of hysterectomy per 100 episodes. The specifications for this indicator are available in METEOR:</t>
  </si>
  <si>
    <t xml:space="preserve">4. Once all the cells are completed for the numerator and denominator a summary of the age standardised rate will be displayed. </t>
  </si>
  <si>
    <t>2. Numerator and denominator results for the indicator by 5-year age groups - calculated using the indicator specifications in METEOR</t>
  </si>
  <si>
    <t>1. Peer group of the hospital - see Peer Group Tab</t>
  </si>
  <si>
    <t>50-54</t>
  </si>
  <si>
    <t>55-59</t>
  </si>
  <si>
    <t>60-64</t>
  </si>
  <si>
    <t>65-69</t>
  </si>
  <si>
    <t>70-74</t>
  </si>
  <si>
    <t>75-79</t>
  </si>
  <si>
    <t>80-84</t>
  </si>
  <si>
    <t>85+</t>
  </si>
  <si>
    <t>15+ Year Groups</t>
  </si>
  <si>
    <t>15-55 Year Groups</t>
  </si>
  <si>
    <t>Age Group</t>
  </si>
  <si>
    <t>Sum of Reference Population</t>
  </si>
  <si>
    <t>• Peer group finder (Peer Group Tab)</t>
  </si>
  <si>
    <t>• The national reference set by hospital peer group based on 2022-23 data for women aged 15+ (Reference Population aged 15+ Tab) and women aged 15-55 (Reference Population aged 15-55 Tab)</t>
  </si>
  <si>
    <r>
      <rPr>
        <sz val="12"/>
        <color theme="1"/>
        <rFont val="Calibri"/>
        <family val="2"/>
      </rPr>
      <t xml:space="preserve">• </t>
    </r>
    <r>
      <rPr>
        <sz val="12"/>
        <color theme="1"/>
        <rFont val="Calibri"/>
        <family val="2"/>
        <scheme val="minor"/>
      </rPr>
      <t>A template to support services to calculate the age standardised rate for women aged 15+ (Calculation Template aged 15+ Tab) or women aged 15-55 (Calculation Template aged 15-55 Tab)</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</si>
</sst>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0.0"/>
    <numFmt numFmtId="165" formatCode="0.000000000"/>
  </numFmts>
  <fonts count="16" x14ac:knownFonts="1">
    <font>
      <sz val="11"/>
      <color theme="1"/>
      <name val="Calibri"/>
      <family val="2"/>
      <scheme val="minor"/>
    </font>
    <font>
      <sz val="18"/>
      <color theme="1"/>
      <name val="Calibri"/>
      <family val="2"/>
      <scheme val="minor"/>
    </font>
    <font>
      <u/>
      <sz val="11"/>
      <color theme="10"/>
      <name val="Calibri"/>
      <family val="2"/>
      <scheme val="minor"/>
    </font>
    <font>
      <b/>
      <sz val="16"/>
      <color theme="0"/>
      <name val="Calibri"/>
      <family val="2"/>
      <scheme val="minor"/>
    </font>
    <font>
      <sz val="16"/>
      <color theme="1"/>
      <name val="Calibri"/>
      <family val="2"/>
      <scheme val="minor"/>
    </font>
    <font>
      <b/>
      <sz val="18"/>
      <color theme="1"/>
      <name val="Calibri"/>
      <family val="2"/>
      <scheme val="minor"/>
    </font>
    <font>
      <b/>
      <sz val="11"/>
      <color theme="1"/>
      <name val="Calibri"/>
      <family val="2"/>
      <scheme val="minor"/>
    </font>
    <font>
      <sz val="12"/>
      <color theme="1"/>
      <name val="Calibri"/>
      <family val="2"/>
      <scheme val="minor"/>
    </font>
    <font>
      <sz val="14"/>
      <color theme="1"/>
      <name val="Calibri"/>
      <family val="2"/>
      <scheme val="minor"/>
    </font>
    <font>
      <u/>
      <sz val="12"/>
      <color theme="10"/>
      <name val="Calibri"/>
      <family val="2"/>
      <scheme val="minor"/>
    </font>
    <font>
      <sz val="12"/>
      <color rgb="FF000000"/>
      <name val="Calibri"/>
      <family val="2"/>
      <scheme val="minor"/>
    </font>
    <font>
      <b/>
      <sz val="14"/>
      <color theme="1"/>
      <name val="Calibri"/>
      <family val="2"/>
      <scheme val="minor"/>
    </font>
    <font>
      <b/>
      <sz val="12"/>
      <color theme="1"/>
      <name val="Calibri"/>
      <family val="2"/>
      <scheme val="minor"/>
    </font>
    <font>
      <sz val="8"/>
      <name val="Calibri"/>
      <family val="2"/>
      <scheme val="minor"/>
    </font>
    <font>
      <b/>
      <sz val="11"/>
      <color rgb="FFFF0000"/>
      <name val="Calibri"/>
      <family val="2"/>
      <scheme val="minor"/>
    </font>
    <font>
      <sz val="12"/>
      <color theme="1"/>
      <name val="Calibri"/>
      <family val="2"/>
    </font>
  </fonts>
  <fills count="3">
    <fill>
      <patternFill patternType="none"/>
    </fill>
    <fill>
      <patternFill patternType="gray125"/>
    </fill>
    <fill>
      <patternFill patternType="solid">
        <fgColor rgb="FF107C7C"/>
        <bgColor indexed="64"/>
      </patternFill>
    </fill>
  </fills>
  <borders count="3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rgb="FF00B1B0"/>
      </top>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rgb="FF107C7C"/>
      </left>
      <right/>
      <top style="thin">
        <color rgb="FF107C7C"/>
      </top>
      <bottom style="thin">
        <color rgb="FF107C7C"/>
      </bottom>
      <diagonal/>
    </border>
    <border>
      <left/>
      <right/>
      <top style="thin">
        <color rgb="FF107C7C"/>
      </top>
      <bottom style="thin">
        <color rgb="FF107C7C"/>
      </bottom>
      <diagonal/>
    </border>
    <border>
      <left/>
      <right style="thin">
        <color rgb="FF107C7C"/>
      </right>
      <top style="thin">
        <color rgb="FF107C7C"/>
      </top>
      <bottom style="thin">
        <color rgb="FF107C7C"/>
      </bottom>
      <diagonal/>
    </border>
  </borders>
  <cellStyleXfs count="2">
    <xf numFmtId="0" fontId="0" fillId="0" borderId="0"/>
    <xf numFmtId="0" fontId="2" fillId="0" borderId="0" applyNumberFormat="0" applyFill="0" applyBorder="0" applyAlignment="0" applyProtection="0"/>
  </cellStyleXfs>
  <cellXfs count="107">
    <xf numFmtId="0" fontId="0" fillId="0" borderId="0" xfId="0"/>
    <xf numFmtId="0" fontId="0" fillId="0" borderId="0" xfId="0" pivotButton="1"/>
    <xf numFmtId="0" fontId="0" fillId="0" borderId="0" xfId="0" applyAlignment="1">
      <alignment horizontal="left"/>
    </xf>
    <xf numFmtId="0" fontId="0" fillId="0" borderId="0" xfId="0" applyNumberFormat="1"/>
    <xf numFmtId="0" fontId="1" fillId="0" borderId="0" xfId="0" applyFont="1"/>
    <xf numFmtId="0" fontId="0" fillId="0" borderId="2" xfId="0" applyBorder="1"/>
    <xf numFmtId="0" fontId="0" fillId="0" borderId="0" xfId="0" applyBorder="1"/>
    <xf numFmtId="0" fontId="0" fillId="0" borderId="0" xfId="0" applyAlignment="1">
      <alignment horizontal="center" wrapText="1"/>
    </xf>
    <xf numFmtId="0" fontId="0" fillId="0" borderId="2" xfId="0" applyBorder="1" applyAlignment="1">
      <alignment horizontal="center"/>
    </xf>
    <xf numFmtId="164" fontId="0" fillId="0" borderId="0" xfId="0" applyNumberFormat="1"/>
    <xf numFmtId="0" fontId="0" fillId="0" borderId="4" xfId="0" applyBorder="1"/>
    <xf numFmtId="164" fontId="0" fillId="0" borderId="4" xfId="0" applyNumberFormat="1" applyBorder="1"/>
    <xf numFmtId="165" fontId="0" fillId="0" borderId="0" xfId="0" applyNumberFormat="1"/>
    <xf numFmtId="0" fontId="0" fillId="0" borderId="0" xfId="0" applyAlignment="1">
      <alignment wrapText="1"/>
    </xf>
    <xf numFmtId="2" fontId="0" fillId="0" borderId="0" xfId="0" applyNumberFormat="1"/>
    <xf numFmtId="0" fontId="0" fillId="0" borderId="5" xfId="0" applyBorder="1"/>
    <xf numFmtId="0" fontId="0" fillId="0" borderId="6" xfId="0" applyBorder="1"/>
    <xf numFmtId="0" fontId="0" fillId="0" borderId="7" xfId="0" applyBorder="1"/>
    <xf numFmtId="0" fontId="0" fillId="0" borderId="8" xfId="0" applyBorder="1"/>
    <xf numFmtId="0" fontId="0" fillId="0" borderId="9" xfId="0" applyBorder="1"/>
    <xf numFmtId="0" fontId="1" fillId="0" borderId="1" xfId="0" applyFont="1" applyBorder="1" applyProtection="1">
      <protection locked="0"/>
    </xf>
    <xf numFmtId="0" fontId="1" fillId="0" borderId="1" xfId="0" applyFont="1" applyBorder="1" applyAlignment="1" applyProtection="1">
      <protection locked="0"/>
    </xf>
    <xf numFmtId="0" fontId="4" fillId="0" borderId="0" xfId="0" applyFont="1" applyAlignment="1">
      <alignment wrapText="1"/>
    </xf>
    <xf numFmtId="0" fontId="0" fillId="0" borderId="13" xfId="0" applyBorder="1"/>
    <xf numFmtId="0" fontId="0" fillId="0" borderId="15" xfId="0" applyBorder="1"/>
    <xf numFmtId="0" fontId="0" fillId="0" borderId="18" xfId="0" applyBorder="1"/>
    <xf numFmtId="0" fontId="0" fillId="0" borderId="19" xfId="0" applyBorder="1"/>
    <xf numFmtId="0" fontId="6" fillId="0" borderId="5" xfId="0" applyFont="1" applyBorder="1"/>
    <xf numFmtId="0" fontId="6" fillId="0" borderId="22" xfId="0" applyFont="1" applyBorder="1"/>
    <xf numFmtId="0" fontId="6" fillId="0" borderId="23" xfId="0" applyFont="1" applyBorder="1"/>
    <xf numFmtId="0" fontId="0" fillId="0" borderId="22" xfId="0" applyBorder="1"/>
    <xf numFmtId="0" fontId="0" fillId="0" borderId="23" xfId="0" applyBorder="1"/>
    <xf numFmtId="0" fontId="6" fillId="0" borderId="26" xfId="0" applyFont="1" applyBorder="1"/>
    <xf numFmtId="0" fontId="6" fillId="0" borderId="27" xfId="0" applyFont="1" applyBorder="1"/>
    <xf numFmtId="0" fontId="0" fillId="0" borderId="28" xfId="0" applyBorder="1"/>
    <xf numFmtId="0" fontId="0" fillId="0" borderId="29" xfId="0" applyBorder="1"/>
    <xf numFmtId="0" fontId="6" fillId="0" borderId="7" xfId="0" applyFont="1" applyBorder="1"/>
    <xf numFmtId="0" fontId="6" fillId="0" borderId="30" xfId="0" applyFont="1" applyBorder="1"/>
    <xf numFmtId="0" fontId="6" fillId="0" borderId="31" xfId="0" applyFont="1" applyBorder="1"/>
    <xf numFmtId="0" fontId="6" fillId="0" borderId="0" xfId="0" applyFont="1"/>
    <xf numFmtId="0" fontId="0" fillId="2" borderId="0" xfId="0" applyFill="1"/>
    <xf numFmtId="0" fontId="0" fillId="0" borderId="0" xfId="0" applyAlignment="1">
      <alignment vertical="top"/>
    </xf>
    <xf numFmtId="0" fontId="2" fillId="0" borderId="0" xfId="1" applyAlignment="1">
      <alignment vertical="top"/>
    </xf>
    <xf numFmtId="0" fontId="7" fillId="0" borderId="0" xfId="0" applyFont="1" applyAlignment="1">
      <alignment vertical="top"/>
    </xf>
    <xf numFmtId="0" fontId="7" fillId="0" borderId="0" xfId="0" applyFont="1" applyAlignment="1">
      <alignment vertical="top"/>
    </xf>
    <xf numFmtId="0" fontId="0" fillId="0" borderId="2" xfId="0" applyBorder="1" applyAlignment="1">
      <alignment horizontal="center"/>
    </xf>
    <xf numFmtId="0" fontId="10" fillId="0" borderId="0" xfId="0" applyFont="1" applyAlignment="1">
      <alignment vertical="top"/>
    </xf>
    <xf numFmtId="0" fontId="7" fillId="0" borderId="0" xfId="0" applyFont="1" applyAlignment="1">
      <alignment vertical="top"/>
    </xf>
    <xf numFmtId="0" fontId="0" fillId="2" borderId="0" xfId="0" applyFill="1" applyAlignment="1">
      <alignment horizontal="center"/>
    </xf>
    <xf numFmtId="0" fontId="7" fillId="0" borderId="0" xfId="0" applyFont="1" applyAlignment="1">
      <alignment vertical="top" wrapText="1"/>
    </xf>
    <xf numFmtId="0" fontId="2" fillId="0" borderId="0" xfId="1" applyAlignment="1">
      <alignment vertical="top"/>
    </xf>
    <xf numFmtId="0" fontId="9" fillId="0" borderId="0" xfId="1" applyFont="1" applyAlignment="1">
      <alignment vertical="top"/>
    </xf>
    <xf numFmtId="0" fontId="10" fillId="0" borderId="0" xfId="0" applyFont="1" applyAlignment="1">
      <alignment vertical="top" wrapText="1"/>
    </xf>
    <xf numFmtId="2" fontId="4" fillId="0" borderId="32" xfId="0" applyNumberFormat="1" applyFont="1" applyBorder="1" applyAlignment="1">
      <alignment horizontal="center"/>
    </xf>
    <xf numFmtId="2" fontId="4" fillId="0" borderId="34" xfId="0" applyNumberFormat="1" applyFont="1" applyBorder="1" applyAlignment="1">
      <alignment horizontal="center"/>
    </xf>
    <xf numFmtId="0" fontId="4" fillId="0" borderId="32" xfId="0" applyFont="1" applyBorder="1" applyAlignment="1">
      <alignment horizontal="center"/>
    </xf>
    <xf numFmtId="0" fontId="4" fillId="0" borderId="33" xfId="0" applyFont="1" applyBorder="1" applyAlignment="1">
      <alignment horizontal="center"/>
    </xf>
    <xf numFmtId="0" fontId="4" fillId="0" borderId="34" xfId="0" applyFont="1" applyBorder="1" applyAlignment="1">
      <alignment horizontal="center"/>
    </xf>
    <xf numFmtId="164" fontId="4" fillId="0" borderId="32" xfId="0" applyNumberFormat="1" applyFont="1" applyFill="1" applyBorder="1" applyAlignment="1">
      <alignment horizontal="center"/>
    </xf>
    <xf numFmtId="164" fontId="4" fillId="0" borderId="33" xfId="0" applyNumberFormat="1" applyFont="1" applyFill="1" applyBorder="1" applyAlignment="1">
      <alignment horizontal="center"/>
    </xf>
    <xf numFmtId="164" fontId="4" fillId="0" borderId="34" xfId="0" applyNumberFormat="1" applyFont="1" applyFill="1" applyBorder="1" applyAlignment="1">
      <alignment horizontal="center"/>
    </xf>
    <xf numFmtId="0" fontId="8" fillId="0" borderId="10" xfId="0" applyFont="1" applyBorder="1" applyAlignment="1">
      <alignment horizontal="center"/>
    </xf>
    <xf numFmtId="0" fontId="8" fillId="0" borderId="11" xfId="0" applyFont="1" applyBorder="1" applyAlignment="1">
      <alignment horizontal="center"/>
    </xf>
    <xf numFmtId="0" fontId="8" fillId="0" borderId="12" xfId="0" applyFont="1" applyBorder="1" applyAlignment="1">
      <alignment horizontal="center"/>
    </xf>
    <xf numFmtId="0" fontId="3" fillId="2" borderId="3" xfId="0" applyFont="1" applyFill="1" applyBorder="1" applyAlignment="1">
      <alignment horizontal="center" vertical="center"/>
    </xf>
    <xf numFmtId="0" fontId="3" fillId="2" borderId="0" xfId="0" applyFont="1" applyFill="1" applyBorder="1" applyAlignment="1">
      <alignment horizontal="center" vertical="center"/>
    </xf>
    <xf numFmtId="0" fontId="14" fillId="0" borderId="0" xfId="0" applyFont="1" applyAlignment="1">
      <alignment horizontal="center"/>
    </xf>
    <xf numFmtId="164" fontId="4" fillId="0" borderId="32" xfId="0" applyNumberFormat="1" applyFont="1" applyBorder="1" applyAlignment="1">
      <alignment horizontal="center"/>
    </xf>
    <xf numFmtId="164" fontId="4" fillId="0" borderId="33" xfId="0" applyNumberFormat="1" applyFont="1" applyBorder="1" applyAlignment="1">
      <alignment horizontal="center"/>
    </xf>
    <xf numFmtId="164" fontId="4" fillId="0" borderId="34" xfId="0" applyNumberFormat="1" applyFont="1" applyBorder="1" applyAlignment="1">
      <alignment horizontal="center"/>
    </xf>
    <xf numFmtId="0" fontId="0" fillId="0" borderId="10"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0" xfId="0" applyAlignment="1">
      <alignment horizontal="center"/>
    </xf>
    <xf numFmtId="0" fontId="3" fillId="2" borderId="0" xfId="0" applyFont="1" applyFill="1" applyAlignment="1">
      <alignment horizontal="center" vertical="center"/>
    </xf>
    <xf numFmtId="0" fontId="5" fillId="0" borderId="1" xfId="0" applyFont="1" applyBorder="1" applyAlignment="1" applyProtection="1">
      <alignment horizontal="center"/>
      <protection locked="0"/>
    </xf>
    <xf numFmtId="0" fontId="5" fillId="0" borderId="13" xfId="0" applyFont="1" applyBorder="1" applyAlignment="1" applyProtection="1">
      <alignment horizontal="center" vertical="center" wrapText="1"/>
      <protection locked="0"/>
    </xf>
    <xf numFmtId="0" fontId="5" fillId="0" borderId="14" xfId="0" applyFont="1" applyBorder="1" applyAlignment="1" applyProtection="1">
      <alignment horizontal="center" vertical="center" wrapText="1"/>
      <protection locked="0"/>
    </xf>
    <xf numFmtId="0" fontId="5" fillId="0" borderId="15" xfId="0" applyFont="1" applyBorder="1" applyAlignment="1" applyProtection="1">
      <alignment horizontal="center" vertical="center" wrapText="1"/>
      <protection locked="0"/>
    </xf>
    <xf numFmtId="0" fontId="5" fillId="0" borderId="16" xfId="0" applyFont="1" applyBorder="1" applyAlignment="1" applyProtection="1">
      <alignment horizontal="center" vertical="center" wrapText="1"/>
      <protection locked="0"/>
    </xf>
    <xf numFmtId="0" fontId="5" fillId="0" borderId="2" xfId="0" applyFont="1" applyBorder="1" applyAlignment="1" applyProtection="1">
      <alignment horizontal="center" vertical="center" wrapText="1"/>
      <protection locked="0"/>
    </xf>
    <xf numFmtId="0" fontId="5" fillId="0" borderId="17" xfId="0" applyFont="1" applyBorder="1" applyAlignment="1" applyProtection="1">
      <alignment horizontal="center" vertical="center" wrapText="1"/>
      <protection locked="0"/>
    </xf>
    <xf numFmtId="0" fontId="2" fillId="0" borderId="0" xfId="1" applyAlignment="1">
      <alignment horizontal="center"/>
    </xf>
    <xf numFmtId="0" fontId="8" fillId="0" borderId="18" xfId="0" applyFont="1" applyBorder="1"/>
    <xf numFmtId="0" fontId="8" fillId="0" borderId="19" xfId="0" applyFont="1" applyBorder="1"/>
    <xf numFmtId="0" fontId="8" fillId="0" borderId="16" xfId="0" applyFont="1" applyBorder="1"/>
    <xf numFmtId="0" fontId="8" fillId="0" borderId="17" xfId="0" applyFont="1" applyBorder="1"/>
    <xf numFmtId="0" fontId="8" fillId="0" borderId="0" xfId="0" applyFont="1" applyBorder="1"/>
    <xf numFmtId="0" fontId="8" fillId="0" borderId="13" xfId="0" applyFont="1" applyBorder="1"/>
    <xf numFmtId="0" fontId="8" fillId="0" borderId="15" xfId="0" applyFont="1" applyBorder="1"/>
    <xf numFmtId="0" fontId="0" fillId="0" borderId="16" xfId="0" applyBorder="1" applyAlignment="1">
      <alignment horizontal="center"/>
    </xf>
    <xf numFmtId="0" fontId="0" fillId="0" borderId="2" xfId="0" applyBorder="1" applyAlignment="1">
      <alignment horizontal="center"/>
    </xf>
    <xf numFmtId="0" fontId="0" fillId="0" borderId="17" xfId="0" applyBorder="1" applyAlignment="1">
      <alignment horizontal="center"/>
    </xf>
    <xf numFmtId="0" fontId="11" fillId="0" borderId="20" xfId="0" applyFont="1" applyBorder="1"/>
    <xf numFmtId="0" fontId="11" fillId="0" borderId="21" xfId="0" applyFont="1" applyBorder="1"/>
    <xf numFmtId="0" fontId="8" fillId="0" borderId="4" xfId="0" applyFont="1" applyBorder="1"/>
    <xf numFmtId="0" fontId="8" fillId="0" borderId="21" xfId="0" applyFont="1" applyBorder="1"/>
    <xf numFmtId="0" fontId="11" fillId="0" borderId="14" xfId="0" applyFont="1" applyBorder="1" applyAlignment="1">
      <alignment horizontal="center"/>
    </xf>
    <xf numFmtId="0" fontId="8" fillId="0" borderId="2" xfId="0" applyFont="1" applyBorder="1"/>
    <xf numFmtId="0" fontId="12" fillId="0" borderId="1" xfId="0" applyFont="1" applyBorder="1"/>
    <xf numFmtId="0" fontId="7" fillId="0" borderId="1" xfId="0" applyFont="1" applyBorder="1"/>
    <xf numFmtId="0" fontId="11" fillId="0" borderId="1" xfId="0" applyFont="1" applyBorder="1"/>
    <xf numFmtId="0" fontId="11" fillId="0" borderId="4" xfId="0" applyFont="1" applyBorder="1"/>
    <xf numFmtId="0" fontId="0" fillId="0" borderId="22" xfId="0" applyBorder="1" applyAlignment="1">
      <alignment wrapText="1"/>
    </xf>
    <xf numFmtId="0" fontId="0" fillId="0" borderId="23" xfId="0" applyBorder="1" applyAlignment="1">
      <alignment wrapText="1"/>
    </xf>
    <xf numFmtId="0" fontId="0" fillId="0" borderId="24" xfId="0" applyBorder="1" applyAlignment="1">
      <alignment wrapText="1"/>
    </xf>
    <xf numFmtId="0" fontId="0" fillId="0" borderId="25" xfId="0" applyBorder="1" applyAlignment="1">
      <alignment wrapText="1"/>
    </xf>
  </cellXfs>
  <cellStyles count="2">
    <cellStyle name="Hyperlink" xfId="1" builtinId="8"/>
    <cellStyle name="Normal" xfId="0" builtinId="0"/>
  </cellStyles>
  <dxfs count="11">
    <dxf>
      <font>
        <b/>
        <i val="0"/>
        <color rgb="FFFF0000"/>
      </font>
    </dxf>
    <dxf>
      <font>
        <b/>
        <i val="0"/>
        <color rgb="FFFF0000"/>
      </font>
    </dxf>
    <dxf>
      <font>
        <b/>
        <i val="0"/>
        <color rgb="FFFF0000"/>
      </font>
    </dxf>
    <dxf>
      <font>
        <b/>
        <i val="0"/>
        <color rgb="FFFF0000"/>
      </font>
    </dxf>
    <dxf>
      <font>
        <b/>
        <i val="0"/>
        <color rgb="FFFF0000"/>
      </font>
    </dxf>
    <dxf>
      <font>
        <b/>
        <color theme="1"/>
      </font>
      <border>
        <bottom style="thin">
          <color theme="4"/>
        </bottom>
        <vertical/>
        <horizontal/>
      </border>
    </dxf>
    <dxf>
      <font>
        <sz val="14"/>
        <color theme="1"/>
      </font>
      <border>
        <left style="thin">
          <color theme="0"/>
        </left>
        <right style="thin">
          <color theme="0"/>
        </right>
        <top style="thin">
          <color theme="0"/>
        </top>
        <bottom style="thin">
          <color theme="0"/>
        </bottom>
        <vertical/>
        <horizontal/>
      </border>
    </dxf>
    <dxf>
      <font>
        <b/>
        <color theme="1"/>
      </font>
      <border>
        <bottom style="thin">
          <color theme="4"/>
        </bottom>
        <vertical/>
        <horizontal/>
      </border>
    </dxf>
    <dxf>
      <font>
        <color theme="1"/>
      </font>
      <border>
        <left style="thin">
          <color theme="4"/>
        </left>
        <right style="thin">
          <color theme="4"/>
        </right>
        <top style="thin">
          <color theme="4"/>
        </top>
        <bottom style="thin">
          <color theme="4"/>
        </bottom>
        <vertical/>
        <horizontal/>
      </border>
    </dxf>
    <dxf>
      <font>
        <b/>
        <color theme="1"/>
      </font>
      <border>
        <bottom style="thin">
          <color theme="4"/>
        </bottom>
        <vertical/>
        <horizontal/>
      </border>
    </dxf>
    <dxf>
      <font>
        <color theme="1"/>
      </font>
      <border>
        <left style="thin">
          <color theme="0"/>
        </left>
        <right style="thin">
          <color theme="0"/>
        </right>
        <top style="thin">
          <color theme="0"/>
        </top>
        <bottom style="thin">
          <color theme="0"/>
        </bottom>
        <vertical/>
        <horizontal/>
      </border>
    </dxf>
  </dxfs>
  <tableStyles count="3" defaultTableStyle="TableStyleMedium2" defaultPivotStyle="PivotStyleLight16">
    <tableStyle name="SlicerStyleLight1 2" pivot="0" table="0" count="10" xr9:uid="{BBB01D32-F153-4623-9CB1-A4A536101A99}">
      <tableStyleElement type="wholeTable" dxfId="10"/>
      <tableStyleElement type="headerRow" dxfId="9"/>
    </tableStyle>
    <tableStyle name="SlicerStyleLight1 2 2" pivot="0" table="0" count="10" xr9:uid="{A40126B8-DFF2-4A4F-9ED6-87D960AC4F8D}">
      <tableStyleElement type="wholeTable" dxfId="8"/>
      <tableStyleElement type="headerRow" dxfId="7"/>
    </tableStyle>
    <tableStyle name="SlicerStyleLight1 2 3" pivot="0" table="0" count="10" xr9:uid="{C75534B9-DD1F-4234-B0BC-275CEE3041F1}">
      <tableStyleElement type="wholeTable" dxfId="6"/>
      <tableStyleElement type="headerRow" dxfId="5"/>
    </tableStyle>
  </tableStyles>
  <colors>
    <mruColors>
      <color rgb="FF0464C5"/>
      <color rgb="FF107C7C"/>
      <color rgb="FF00B1B0"/>
      <color rgb="FF00CDC8"/>
    </mruColors>
  </colors>
  <extLst>
    <ext xmlns:x14="http://schemas.microsoft.com/office/spreadsheetml/2009/9/main" uri="{46F421CA-312F-682f-3DD2-61675219B42D}">
      <x14:dxfs count="24">
        <dxf>
          <font>
            <color rgb="FF000000"/>
          </font>
          <fill>
            <gradientFill degree="270">
              <stop position="0">
                <color rgb="FFE3E7AB"/>
              </stop>
              <stop position="1">
                <color rgb="FFBBC63A"/>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CBD367"/>
              </stop>
              <stop position="1">
                <color rgb="FFECEFC7"/>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CBD367"/>
              </stop>
              <stop position="1">
                <color rgb="FFECEFC7"/>
              </stop>
            </gradientFill>
          </fill>
          <border>
            <left style="thin">
              <color rgb="FF999999"/>
            </left>
            <right style="thin">
              <color rgb="FF999999"/>
            </right>
            <top style="thin">
              <color rgb="FF999999"/>
            </top>
            <bottom style="thin">
              <color rgb="FF999999"/>
            </bottom>
            <vertical/>
            <horizontal/>
          </border>
        </dxf>
        <dxf>
          <font>
            <color rgb="FF828282"/>
          </font>
          <fill>
            <patternFill patternType="solid">
              <fgColor theme="4" tint="0.79998168889431442"/>
              <bgColor theme="4" tint="0.79998168889431442"/>
            </patternFill>
          </fill>
          <border>
            <left style="thin">
              <color rgb="FFCCCCCC"/>
            </left>
            <right style="thin">
              <color rgb="FFCCCCCC"/>
            </right>
            <top style="thin">
              <color rgb="FFCCCCCC"/>
            </top>
            <bottom style="thin">
              <color rgb="FFCCCCCC"/>
            </bottom>
            <vertical/>
            <horizontal/>
          </border>
        </dxf>
        <dxf>
          <font>
            <color rgb="FF000000"/>
          </font>
          <fill>
            <gradientFill degree="90">
              <stop position="0">
                <color rgb="FFCBD367"/>
              </stop>
              <stop position="1">
                <color rgb="FFECEFC7"/>
              </stop>
            </gradientFill>
          </fill>
          <border>
            <left style="thin">
              <color auto="1"/>
            </left>
            <right style="thin">
              <color auto="1"/>
            </right>
            <top style="thin">
              <color auto="1"/>
            </top>
            <bottom style="thin">
              <color auto="1"/>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color rgb="FF000000"/>
          </font>
          <fill>
            <patternFill patternType="solid">
              <fgColor rgb="FFB7ECFF"/>
              <bgColor rgb="FFF0F9FC"/>
            </patternFill>
          </fill>
          <border>
            <left style="thin">
              <color rgb="FFCCCCCC"/>
            </left>
            <right style="thin">
              <color rgb="FFCCCCCC"/>
            </right>
            <top style="thin">
              <color rgb="FFCCCCCC"/>
            </top>
            <bottom style="thin">
              <color rgb="FFCCCCCC"/>
            </bottom>
            <vertical/>
            <horizontal/>
          </border>
        </dxf>
        <dxf>
          <font>
            <color rgb="FF000000"/>
          </font>
          <fill>
            <gradientFill degree="270">
              <stop position="0">
                <color rgb="FFE3E7AB"/>
              </stop>
              <stop position="1">
                <color rgb="FFBBC63A"/>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CBD367"/>
              </stop>
              <stop position="1">
                <color rgb="FFECEFC7"/>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CBD367"/>
              </stop>
              <stop position="1">
                <color rgb="FFECEFC7"/>
              </stop>
            </gradientFill>
          </fill>
          <border>
            <left style="thin">
              <color rgb="FF999999"/>
            </left>
            <right style="thin">
              <color rgb="FF999999"/>
            </right>
            <top style="thin">
              <color rgb="FF999999"/>
            </top>
            <bottom style="thin">
              <color rgb="FF999999"/>
            </bottom>
            <vertical/>
            <horizontal/>
          </border>
        </dxf>
        <dxf>
          <font>
            <color rgb="FF828282"/>
          </font>
          <fill>
            <patternFill patternType="solid">
              <fgColor theme="4" tint="0.79998168889431442"/>
              <bgColor theme="4" tint="0.79998168889431442"/>
            </patternFill>
          </fill>
          <border>
            <left style="thin">
              <color rgb="FFCCCCCC"/>
            </left>
            <right style="thin">
              <color rgb="FFCCCCCC"/>
            </right>
            <top style="thin">
              <color rgb="FFCCCCCC"/>
            </top>
            <bottom style="thin">
              <color rgb="FFCCCCCC"/>
            </bottom>
            <vertical/>
            <horizontal/>
          </border>
        </dxf>
        <dxf>
          <font>
            <color rgb="FF000000"/>
          </font>
          <fill>
            <gradientFill degree="90">
              <stop position="0">
                <color rgb="FF00B1B0"/>
              </stop>
              <stop position="1">
                <color rgb="FF00CDC8"/>
              </stop>
            </gradientFill>
          </fill>
          <border>
            <left style="thin">
              <color auto="1"/>
            </left>
            <right style="thin">
              <color auto="1"/>
            </right>
            <top style="thin">
              <color auto="1"/>
            </top>
            <bottom style="thin">
              <color auto="1"/>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color rgb="FF000000"/>
          </font>
          <fill>
            <patternFill patternType="solid">
              <fgColor rgb="FFB7ECFF"/>
              <bgColor rgb="FFF0F9FC"/>
            </patternFill>
          </fill>
          <border>
            <left style="thin">
              <color rgb="FFCCCCCC"/>
            </left>
            <right style="thin">
              <color rgb="FFCCCCCC"/>
            </right>
            <top style="thin">
              <color rgb="FFCCCCCC"/>
            </top>
            <bottom style="thin">
              <color rgb="FFCCCCCC"/>
            </bottom>
            <vertical/>
            <horizontal/>
          </border>
        </dxf>
        <dxf>
          <font>
            <color rgb="FF000000"/>
          </font>
          <fill>
            <gradientFill degree="270">
              <stop position="0">
                <color rgb="FFE3E7AB"/>
              </stop>
              <stop position="1">
                <color rgb="FFBBC63A"/>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CBD367"/>
              </stop>
              <stop position="1">
                <color rgb="FFECEFC7"/>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CBD367"/>
              </stop>
              <stop position="1">
                <color rgb="FFECEFC7"/>
              </stop>
            </gradientFill>
          </fill>
          <border>
            <left style="thin">
              <color rgb="FF999999"/>
            </left>
            <right style="thin">
              <color rgb="FF999999"/>
            </right>
            <top style="thin">
              <color rgb="FF999999"/>
            </top>
            <bottom style="thin">
              <color rgb="FF999999"/>
            </bottom>
            <vertical/>
            <horizontal/>
          </border>
        </dxf>
        <dxf>
          <font>
            <color rgb="FF828282"/>
          </font>
          <fill>
            <patternFill patternType="solid">
              <fgColor theme="4" tint="0.79998168889431442"/>
              <bgColor theme="4" tint="0.79998168889431442"/>
            </patternFill>
          </fill>
          <border>
            <left style="thin">
              <color rgb="FFCCCCCC"/>
            </left>
            <right style="thin">
              <color rgb="FFCCCCCC"/>
            </right>
            <top style="thin">
              <color rgb="FFCCCCCC"/>
            </top>
            <bottom style="thin">
              <color rgb="FFCCCCCC"/>
            </bottom>
            <vertical/>
            <horizontal/>
          </border>
        </dxf>
        <dxf>
          <font>
            <color rgb="FF000000"/>
          </font>
          <fill>
            <gradientFill degree="90">
              <stop position="0">
                <color rgb="FFCBD367"/>
              </stop>
              <stop position="1">
                <color rgb="FFECEFC7"/>
              </stop>
            </gradientFill>
          </fill>
          <border>
            <left style="thin">
              <color auto="1"/>
            </left>
            <right style="thin">
              <color auto="1"/>
            </right>
            <top style="thin">
              <color auto="1"/>
            </top>
            <bottom style="thin">
              <color auto="1"/>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color rgb="FF000000"/>
          </font>
          <fill>
            <patternFill patternType="solid">
              <fgColor rgb="FFB7ECFF"/>
              <bgColor rgb="FFF0F9FC"/>
            </patternFill>
          </fill>
          <border>
            <left style="thin">
              <color rgb="FFCCCCCC"/>
            </left>
            <right style="thin">
              <color rgb="FFCCCCCC"/>
            </right>
            <top style="thin">
              <color rgb="FFCCCCCC"/>
            </top>
            <bottom style="thin">
              <color rgb="FFCCCCCC"/>
            </bottom>
            <vertical/>
            <horizontal/>
          </border>
        </dxf>
      </x14:dxfs>
    </ext>
    <ext xmlns:x14="http://schemas.microsoft.com/office/spreadsheetml/2009/9/main" uri="{EB79DEF2-80B8-43e5-95BD-54CBDDF9020C}">
      <x14:slicerStyles defaultSlicerStyle="SlicerStyleLight1">
        <x14:slicerStyle name="SlicerStyleLight1 2">
          <x14:slicerStyleElements>
            <x14:slicerStyleElement type="unselectedItemWithData" dxfId="23"/>
            <x14:slicerStyleElement type="unselectedItemWithNoData" dxfId="22"/>
            <x14:slicerStyleElement type="selectedItemWithData" dxfId="21"/>
            <x14:slicerStyleElement type="selectedItemWithNoData" dxfId="20"/>
            <x14:slicerStyleElement type="hoveredUnselectedItemWithData" dxfId="19"/>
            <x14:slicerStyleElement type="hoveredSelectedItemWithData" dxfId="18"/>
            <x14:slicerStyleElement type="hoveredUnselectedItemWithNoData" dxfId="17"/>
            <x14:slicerStyleElement type="hoveredSelectedItemWithNoData" dxfId="16"/>
          </x14:slicerStyleElements>
        </x14:slicerStyle>
        <x14:slicerStyle name="SlicerStyleLight1 2 2">
          <x14:slicerStyleElements>
            <x14:slicerStyleElement type="unselectedItemWithData" dxfId="15"/>
            <x14:slicerStyleElement type="unselectedItemWithNoData" dxfId="14"/>
            <x14:slicerStyleElement type="selectedItemWithData" dxfId="13"/>
            <x14:slicerStyleElement type="selectedItemWithNoData" dxfId="12"/>
            <x14:slicerStyleElement type="hoveredUnselectedItemWithData" dxfId="11"/>
            <x14:slicerStyleElement type="hoveredSelectedItemWithData" dxfId="10"/>
            <x14:slicerStyleElement type="hoveredUnselectedItemWithNoData" dxfId="9"/>
            <x14:slicerStyleElement type="hoveredSelectedItemWithNoData" dxfId="8"/>
          </x14:slicerStyleElements>
        </x14:slicerStyle>
        <x14:slicerStyle name="SlicerStyleLight1 2 3">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microsoft.com/office/2007/relationships/slicerCache" Target="slicerCaches/slicerCache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07/relationships/slicerCache" Target="slicerCaches/slicerCache1.xml"/><Relationship Id="rId2" Type="http://schemas.openxmlformats.org/officeDocument/2006/relationships/worksheet" Target="worksheets/sheet2.xml"/><Relationship Id="rId16" Type="http://schemas.openxmlformats.org/officeDocument/2006/relationships/pivotCacheDefinition" Target="pivotCache/pivotCacheDefinition2.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4.sv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4.svg"/><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2" Type="http://schemas.openxmlformats.org/officeDocument/2006/relationships/image" Target="../media/image4.sv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0</xdr:col>
      <xdr:colOff>238125</xdr:colOff>
      <xdr:row>0</xdr:row>
      <xdr:rowOff>57150</xdr:rowOff>
    </xdr:from>
    <xdr:to>
      <xdr:col>13</xdr:col>
      <xdr:colOff>371475</xdr:colOff>
      <xdr:row>4</xdr:row>
      <xdr:rowOff>76200</xdr:rowOff>
    </xdr:to>
    <xdr:sp macro="" textlink="">
      <xdr:nvSpPr>
        <xdr:cNvPr id="3" name="TextBox 2">
          <a:extLst>
            <a:ext uri="{FF2B5EF4-FFF2-40B4-BE49-F238E27FC236}">
              <a16:creationId xmlns:a16="http://schemas.microsoft.com/office/drawing/2014/main" id="{3403F1B2-4A9B-401B-B8A3-A67EB4D0CF8A}"/>
            </a:ext>
          </a:extLst>
        </xdr:cNvPr>
        <xdr:cNvSpPr txBox="1"/>
      </xdr:nvSpPr>
      <xdr:spPr>
        <a:xfrm>
          <a:off x="234950" y="57150"/>
          <a:ext cx="10953750" cy="381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n-AU" sz="2000" b="1">
              <a:solidFill>
                <a:schemeClr val="lt1"/>
              </a:solidFill>
              <a:latin typeface="+mn-lt"/>
              <a:ea typeface="+mn-ea"/>
              <a:cs typeface="+mn-cs"/>
            </a:rPr>
            <a:t>Age Standardised Rate for Heavy Menstrual Bleeding Clinical Care Standard Indicator 9a - Hospital Rate of Hysterectomy</a:t>
          </a:r>
        </a:p>
      </xdr:txBody>
    </xdr:sp>
    <xdr:clientData/>
  </xdr:twoCellAnchor>
  <xdr:twoCellAnchor editAs="oneCell">
    <xdr:from>
      <xdr:col>1</xdr:col>
      <xdr:colOff>66676</xdr:colOff>
      <xdr:row>31</xdr:row>
      <xdr:rowOff>135997</xdr:rowOff>
    </xdr:from>
    <xdr:to>
      <xdr:col>6</xdr:col>
      <xdr:colOff>101601</xdr:colOff>
      <xdr:row>34</xdr:row>
      <xdr:rowOff>39254</xdr:rowOff>
    </xdr:to>
    <xdr:pic>
      <xdr:nvPicPr>
        <xdr:cNvPr id="11" name="Picture 10">
          <a:extLst>
            <a:ext uri="{FF2B5EF4-FFF2-40B4-BE49-F238E27FC236}">
              <a16:creationId xmlns:a16="http://schemas.microsoft.com/office/drawing/2014/main" id="{2B60B5AA-4FF3-C589-37B3-1F66DFD39A8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76276" y="6527272"/>
          <a:ext cx="3086100" cy="446182"/>
        </a:xfrm>
        <a:prstGeom prst="rect">
          <a:avLst/>
        </a:prstGeom>
      </xdr:spPr>
    </xdr:pic>
    <xdr:clientData/>
  </xdr:twoCellAnchor>
  <xdr:twoCellAnchor editAs="oneCell">
    <xdr:from>
      <xdr:col>1</xdr:col>
      <xdr:colOff>66676</xdr:colOff>
      <xdr:row>35</xdr:row>
      <xdr:rowOff>36969</xdr:rowOff>
    </xdr:from>
    <xdr:to>
      <xdr:col>3</xdr:col>
      <xdr:colOff>294501</xdr:colOff>
      <xdr:row>37</xdr:row>
      <xdr:rowOff>121732</xdr:rowOff>
    </xdr:to>
    <xdr:pic>
      <xdr:nvPicPr>
        <xdr:cNvPr id="13" name="Picture 12">
          <a:extLst>
            <a:ext uri="{FF2B5EF4-FFF2-40B4-BE49-F238E27FC236}">
              <a16:creationId xmlns:a16="http://schemas.microsoft.com/office/drawing/2014/main" id="{A2DE5A4F-78DC-3620-8C17-1368AECF544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76276" y="7152144"/>
          <a:ext cx="1450200" cy="44988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5</xdr:row>
      <xdr:rowOff>108929</xdr:rowOff>
    </xdr:from>
    <xdr:to>
      <xdr:col>4</xdr:col>
      <xdr:colOff>0</xdr:colOff>
      <xdr:row>7</xdr:row>
      <xdr:rowOff>67166</xdr:rowOff>
    </xdr:to>
    <xdr:sp macro="" textlink="">
      <xdr:nvSpPr>
        <xdr:cNvPr id="5" name="Rectangle: Rounded Corners 4">
          <a:extLst>
            <a:ext uri="{FF2B5EF4-FFF2-40B4-BE49-F238E27FC236}">
              <a16:creationId xmlns:a16="http://schemas.microsoft.com/office/drawing/2014/main" id="{D6C5ACCB-B321-4F52-8306-E19E3EF87909}"/>
            </a:ext>
          </a:extLst>
        </xdr:cNvPr>
        <xdr:cNvSpPr/>
      </xdr:nvSpPr>
      <xdr:spPr>
        <a:xfrm>
          <a:off x="609600" y="680429"/>
          <a:ext cx="2371725" cy="339237"/>
        </a:xfrm>
        <a:prstGeom prst="roundRect">
          <a:avLst/>
        </a:prstGeom>
        <a:solidFill>
          <a:srgbClr val="107C7C"/>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lang="en-AU" sz="1400" b="1"/>
            <a:t>1. Select your</a:t>
          </a:r>
          <a:r>
            <a:rPr lang="en-AU" sz="1400" b="1" baseline="0"/>
            <a:t> peer group:</a:t>
          </a:r>
          <a:endParaRPr lang="en-AU" sz="1400" b="1"/>
        </a:p>
      </xdr:txBody>
    </xdr:sp>
    <xdr:clientData/>
  </xdr:twoCellAnchor>
  <xdr:twoCellAnchor>
    <xdr:from>
      <xdr:col>4</xdr:col>
      <xdr:colOff>870858</xdr:colOff>
      <xdr:row>5</xdr:row>
      <xdr:rowOff>102579</xdr:rowOff>
    </xdr:from>
    <xdr:to>
      <xdr:col>8</xdr:col>
      <xdr:colOff>25978</xdr:colOff>
      <xdr:row>9</xdr:row>
      <xdr:rowOff>11482</xdr:rowOff>
    </xdr:to>
    <xdr:sp macro="" textlink="">
      <xdr:nvSpPr>
        <xdr:cNvPr id="6" name="Rectangle: Rounded Corners 5">
          <a:extLst>
            <a:ext uri="{FF2B5EF4-FFF2-40B4-BE49-F238E27FC236}">
              <a16:creationId xmlns:a16="http://schemas.microsoft.com/office/drawing/2014/main" id="{FBD8D0AB-9719-42B5-916E-4CE0EB03530E}"/>
            </a:ext>
          </a:extLst>
        </xdr:cNvPr>
        <xdr:cNvSpPr/>
      </xdr:nvSpPr>
      <xdr:spPr>
        <a:xfrm>
          <a:off x="3850822" y="1055079"/>
          <a:ext cx="3196442" cy="670903"/>
        </a:xfrm>
        <a:prstGeom prst="roundRect">
          <a:avLst/>
        </a:prstGeom>
        <a:solidFill>
          <a:srgbClr val="107C7C"/>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lang="en-AU" sz="1400" b="1"/>
            <a:t>2. Enter the</a:t>
          </a:r>
          <a:r>
            <a:rPr lang="en-AU" sz="1400" b="1" baseline="0"/>
            <a:t> results for the denominator (episodes) for each age group:</a:t>
          </a:r>
          <a:endParaRPr lang="en-AU" sz="1400" b="1"/>
        </a:p>
      </xdr:txBody>
    </xdr:sp>
    <xdr:clientData/>
  </xdr:twoCellAnchor>
  <xdr:twoCellAnchor>
    <xdr:from>
      <xdr:col>9</xdr:col>
      <xdr:colOff>84571</xdr:colOff>
      <xdr:row>5</xdr:row>
      <xdr:rowOff>105754</xdr:rowOff>
    </xdr:from>
    <xdr:to>
      <xdr:col>13</xdr:col>
      <xdr:colOff>40822</xdr:colOff>
      <xdr:row>9</xdr:row>
      <xdr:rowOff>8307</xdr:rowOff>
    </xdr:to>
    <xdr:sp macro="" textlink="">
      <xdr:nvSpPr>
        <xdr:cNvPr id="7" name="Rectangle: Rounded Corners 6">
          <a:extLst>
            <a:ext uri="{FF2B5EF4-FFF2-40B4-BE49-F238E27FC236}">
              <a16:creationId xmlns:a16="http://schemas.microsoft.com/office/drawing/2014/main" id="{F76247F3-0F31-41BC-AE4E-4F3B2649C091}"/>
            </a:ext>
          </a:extLst>
        </xdr:cNvPr>
        <xdr:cNvSpPr/>
      </xdr:nvSpPr>
      <xdr:spPr>
        <a:xfrm>
          <a:off x="7391607" y="1058254"/>
          <a:ext cx="3045072" cy="664553"/>
        </a:xfrm>
        <a:prstGeom prst="roundRect">
          <a:avLst/>
        </a:prstGeom>
        <a:solidFill>
          <a:srgbClr val="107C7C"/>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lang="en-AU" sz="1400" b="1"/>
            <a:t>3. Enter the results for the numerator (hysterectomies) for each age group</a:t>
          </a:r>
          <a:r>
            <a:rPr lang="en-AU" sz="1400" b="1" baseline="0"/>
            <a:t>:</a:t>
          </a:r>
          <a:endParaRPr lang="en-AU" sz="1400" b="1"/>
        </a:p>
      </xdr:txBody>
    </xdr:sp>
    <xdr:clientData/>
  </xdr:twoCellAnchor>
  <xdr:twoCellAnchor editAs="oneCell">
    <xdr:from>
      <xdr:col>0</xdr:col>
      <xdr:colOff>600075</xdr:colOff>
      <xdr:row>7</xdr:row>
      <xdr:rowOff>152400</xdr:rowOff>
    </xdr:from>
    <xdr:to>
      <xdr:col>2</xdr:col>
      <xdr:colOff>11111</xdr:colOff>
      <xdr:row>9</xdr:row>
      <xdr:rowOff>26986</xdr:rowOff>
    </xdr:to>
    <xdr:pic>
      <xdr:nvPicPr>
        <xdr:cNvPr id="8" name="Graphic 7" descr="Badge Question Mark outline">
          <a:extLst>
            <a:ext uri="{FF2B5EF4-FFF2-40B4-BE49-F238E27FC236}">
              <a16:creationId xmlns:a16="http://schemas.microsoft.com/office/drawing/2014/main" id="{7E204E0D-83FF-4A6B-8891-F87D1652CC1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600075" y="1104900"/>
          <a:ext cx="261936" cy="261936"/>
        </a:xfrm>
        <a:prstGeom prst="rect">
          <a:avLst/>
        </a:prstGeom>
      </xdr:spPr>
    </xdr:pic>
    <xdr:clientData/>
  </xdr:twoCellAnchor>
  <xdr:twoCellAnchor>
    <xdr:from>
      <xdr:col>5</xdr:col>
      <xdr:colOff>9525</xdr:colOff>
      <xdr:row>28</xdr:row>
      <xdr:rowOff>19050</xdr:rowOff>
    </xdr:from>
    <xdr:to>
      <xdr:col>7</xdr:col>
      <xdr:colOff>628650</xdr:colOff>
      <xdr:row>30</xdr:row>
      <xdr:rowOff>50779</xdr:rowOff>
    </xdr:to>
    <xdr:sp macro="" textlink="">
      <xdr:nvSpPr>
        <xdr:cNvPr id="12" name="Rectangle: Rounded Corners 11">
          <a:extLst>
            <a:ext uri="{FF2B5EF4-FFF2-40B4-BE49-F238E27FC236}">
              <a16:creationId xmlns:a16="http://schemas.microsoft.com/office/drawing/2014/main" id="{8468D30E-685C-4738-9606-3E0438DD5D30}"/>
            </a:ext>
          </a:extLst>
        </xdr:cNvPr>
        <xdr:cNvSpPr/>
      </xdr:nvSpPr>
      <xdr:spPr>
        <a:xfrm>
          <a:off x="4438650" y="6819900"/>
          <a:ext cx="2876550" cy="393679"/>
        </a:xfrm>
        <a:prstGeom prst="roundRect">
          <a:avLst/>
        </a:prstGeom>
        <a:solidFill>
          <a:srgbClr val="107C7C"/>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2800" b="1"/>
            <a:t>Results</a:t>
          </a:r>
        </a:p>
      </xdr:txBody>
    </xdr:sp>
    <xdr:clientData/>
  </xdr:twoCellAnchor>
  <xdr:twoCellAnchor>
    <xdr:from>
      <xdr:col>2</xdr:col>
      <xdr:colOff>647700</xdr:colOff>
      <xdr:row>34</xdr:row>
      <xdr:rowOff>49275</xdr:rowOff>
    </xdr:from>
    <xdr:to>
      <xdr:col>11</xdr:col>
      <xdr:colOff>1581150</xdr:colOff>
      <xdr:row>45</xdr:row>
      <xdr:rowOff>140854</xdr:rowOff>
    </xdr:to>
    <xdr:sp macro="" textlink="">
      <xdr:nvSpPr>
        <xdr:cNvPr id="11" name="Rectangle: Rounded Corners 10">
          <a:extLst>
            <a:ext uri="{FF2B5EF4-FFF2-40B4-BE49-F238E27FC236}">
              <a16:creationId xmlns:a16="http://schemas.microsoft.com/office/drawing/2014/main" id="{48B9A7F9-D6AB-44D4-B464-74A8CB7A2C7D}"/>
            </a:ext>
          </a:extLst>
        </xdr:cNvPr>
        <xdr:cNvSpPr/>
      </xdr:nvSpPr>
      <xdr:spPr>
        <a:xfrm>
          <a:off x="1514475" y="5773800"/>
          <a:ext cx="8658225" cy="2082304"/>
        </a:xfrm>
        <a:prstGeom prst="roundRect">
          <a:avLst/>
        </a:prstGeom>
        <a:solidFill>
          <a:srgbClr val="107C7C"/>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AU" sz="1400" b="1" i="0" u="none" strike="noStrike">
            <a:solidFill>
              <a:schemeClr val="lt1"/>
            </a:solidFill>
            <a:latin typeface="+mn-lt"/>
            <a:ea typeface="+mn-ea"/>
            <a:cs typeface="+mn-cs"/>
          </a:endParaRPr>
        </a:p>
      </xdr:txBody>
    </xdr:sp>
    <xdr:clientData/>
  </xdr:twoCellAnchor>
  <xdr:twoCellAnchor>
    <xdr:from>
      <xdr:col>0</xdr:col>
      <xdr:colOff>196850</xdr:colOff>
      <xdr:row>0</xdr:row>
      <xdr:rowOff>95249</xdr:rowOff>
    </xdr:from>
    <xdr:to>
      <xdr:col>13</xdr:col>
      <xdr:colOff>419100</xdr:colOff>
      <xdr:row>4</xdr:row>
      <xdr:rowOff>126999</xdr:rowOff>
    </xdr:to>
    <xdr:sp macro="" textlink="">
      <xdr:nvSpPr>
        <xdr:cNvPr id="2" name="TextBox 1">
          <a:extLst>
            <a:ext uri="{FF2B5EF4-FFF2-40B4-BE49-F238E27FC236}">
              <a16:creationId xmlns:a16="http://schemas.microsoft.com/office/drawing/2014/main" id="{EB187A29-9909-412D-84AC-9E6948FE0619}"/>
            </a:ext>
          </a:extLst>
        </xdr:cNvPr>
        <xdr:cNvSpPr txBox="1"/>
      </xdr:nvSpPr>
      <xdr:spPr>
        <a:xfrm>
          <a:off x="196850" y="95249"/>
          <a:ext cx="11042650" cy="7556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n-AU" sz="2000" b="1">
              <a:solidFill>
                <a:schemeClr val="lt1"/>
              </a:solidFill>
              <a:latin typeface="+mn-lt"/>
              <a:ea typeface="+mn-ea"/>
              <a:cs typeface="+mn-cs"/>
            </a:rPr>
            <a:t>Age Standardised Rate for Heavy Menstrual Bleeding Clinical Care Standard</a:t>
          </a:r>
        </a:p>
        <a:p>
          <a:pPr marL="0" indent="0" algn="ctr"/>
          <a:r>
            <a:rPr lang="en-AU" sz="2000" b="1">
              <a:solidFill>
                <a:schemeClr val="lt1"/>
              </a:solidFill>
              <a:latin typeface="+mn-lt"/>
              <a:ea typeface="+mn-ea"/>
              <a:cs typeface="+mn-cs"/>
            </a:rPr>
            <a:t>Indicator 9a - Hospital Rate of Hysterectomy</a:t>
          </a:r>
        </a:p>
      </xdr:txBody>
    </xdr:sp>
    <xdr:clientData/>
  </xdr:twoCellAnchor>
  <xdr:twoCellAnchor>
    <xdr:from>
      <xdr:col>3</xdr:col>
      <xdr:colOff>723034</xdr:colOff>
      <xdr:row>34</xdr:row>
      <xdr:rowOff>130463</xdr:rowOff>
    </xdr:from>
    <xdr:to>
      <xdr:col>11</xdr:col>
      <xdr:colOff>1057275</xdr:colOff>
      <xdr:row>45</xdr:row>
      <xdr:rowOff>54265</xdr:rowOff>
    </xdr:to>
    <xdr:grpSp>
      <xdr:nvGrpSpPr>
        <xdr:cNvPr id="3" name="Group 2">
          <a:extLst>
            <a:ext uri="{FF2B5EF4-FFF2-40B4-BE49-F238E27FC236}">
              <a16:creationId xmlns:a16="http://schemas.microsoft.com/office/drawing/2014/main" id="{A5C1440D-4290-F4E8-92CF-8B36516249B6}"/>
            </a:ext>
          </a:extLst>
        </xdr:cNvPr>
        <xdr:cNvGrpSpPr/>
      </xdr:nvGrpSpPr>
      <xdr:grpSpPr>
        <a:xfrm>
          <a:off x="2265177" y="8167749"/>
          <a:ext cx="7428098" cy="1919516"/>
          <a:chOff x="2219820" y="8335570"/>
          <a:chExt cx="7083384" cy="2019302"/>
        </a:xfrm>
      </xdr:grpSpPr>
      <xdr:grpSp>
        <xdr:nvGrpSpPr>
          <xdr:cNvPr id="22" name="Group 21">
            <a:extLst>
              <a:ext uri="{FF2B5EF4-FFF2-40B4-BE49-F238E27FC236}">
                <a16:creationId xmlns:a16="http://schemas.microsoft.com/office/drawing/2014/main" id="{41E2EEBE-A716-2AC1-6A5E-6C7C26724D4E}"/>
              </a:ext>
            </a:extLst>
          </xdr:cNvPr>
          <xdr:cNvGrpSpPr/>
        </xdr:nvGrpSpPr>
        <xdr:grpSpPr>
          <a:xfrm>
            <a:off x="2457529" y="8335570"/>
            <a:ext cx="6436099" cy="261958"/>
            <a:chOff x="2324767" y="5862780"/>
            <a:chExt cx="6776657" cy="247903"/>
          </a:xfrm>
        </xdr:grpSpPr>
        <xdr:sp macro="" textlink="'Work Tables'!A64">
          <xdr:nvSpPr>
            <xdr:cNvPr id="13" name="TextBox 12">
              <a:extLst>
                <a:ext uri="{FF2B5EF4-FFF2-40B4-BE49-F238E27FC236}">
                  <a16:creationId xmlns:a16="http://schemas.microsoft.com/office/drawing/2014/main" id="{EBEFD500-70DC-F8FE-09DB-52E2C9CFE758}"/>
                </a:ext>
              </a:extLst>
            </xdr:cNvPr>
            <xdr:cNvSpPr txBox="1"/>
          </xdr:nvSpPr>
          <xdr:spPr>
            <a:xfrm>
              <a:off x="2324767" y="5862780"/>
              <a:ext cx="3699854" cy="241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r" defTabSz="914400" eaLnBrk="1" fontAlgn="auto" latinLnBrk="0" hangingPunct="1">
                <a:lnSpc>
                  <a:spcPct val="100000"/>
                </a:lnSpc>
                <a:spcBef>
                  <a:spcPts val="0"/>
                </a:spcBef>
                <a:spcAft>
                  <a:spcPts val="0"/>
                </a:spcAft>
                <a:buClrTx/>
                <a:buSzTx/>
                <a:buFontTx/>
                <a:buNone/>
                <a:tabLst/>
                <a:defRPr/>
              </a:pPr>
              <a:fld id="{A5725DF6-B6E1-4D68-8E5E-A9A652FD342D}" type="TxLink">
                <a:rPr lang="en-US" sz="1400" b="1" i="0" u="none" strike="noStrike">
                  <a:solidFill>
                    <a:schemeClr val="bg1"/>
                  </a:solidFill>
                  <a:effectLst/>
                  <a:latin typeface="Calibri"/>
                  <a:ea typeface="+mn-ea"/>
                  <a:cs typeface="Calibri"/>
                </a:rPr>
                <a:pPr marL="0" marR="0" lvl="0" indent="0" algn="r" defTabSz="914400" eaLnBrk="1" fontAlgn="auto" latinLnBrk="0" hangingPunct="1">
                  <a:lnSpc>
                    <a:spcPct val="100000"/>
                  </a:lnSpc>
                  <a:spcBef>
                    <a:spcPts val="0"/>
                  </a:spcBef>
                  <a:spcAft>
                    <a:spcPts val="0"/>
                  </a:spcAft>
                  <a:buClrTx/>
                  <a:buSzTx/>
                  <a:buFontTx/>
                  <a:buNone/>
                  <a:tabLst/>
                  <a:defRPr/>
                </a:pPr>
                <a:t> </a:t>
              </a:fld>
              <a:endParaRPr lang="en-AU" sz="1800" b="1" i="0">
                <a:solidFill>
                  <a:schemeClr val="bg1"/>
                </a:solidFill>
                <a:effectLst/>
                <a:latin typeface="+mn-lt"/>
                <a:ea typeface="+mn-ea"/>
                <a:cs typeface="+mn-cs"/>
              </a:endParaRPr>
            </a:p>
          </xdr:txBody>
        </xdr:sp>
        <xdr:sp macro="" textlink="'Work Tables'!A65">
          <xdr:nvSpPr>
            <xdr:cNvPr id="16" name="TextBox 15">
              <a:extLst>
                <a:ext uri="{FF2B5EF4-FFF2-40B4-BE49-F238E27FC236}">
                  <a16:creationId xmlns:a16="http://schemas.microsoft.com/office/drawing/2014/main" id="{CD0278DF-802B-329E-888C-A3B4AC67B2CC}"/>
                </a:ext>
              </a:extLst>
            </xdr:cNvPr>
            <xdr:cNvSpPr txBox="1"/>
          </xdr:nvSpPr>
          <xdr:spPr>
            <a:xfrm>
              <a:off x="5889755" y="5865874"/>
              <a:ext cx="3211669" cy="244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fld id="{9E62C517-75E3-43F6-9F83-2C4E145CD4B7}" type="TxLink">
                <a:rPr lang="en-US" sz="1400" b="0" i="0" u="none" strike="noStrike">
                  <a:solidFill>
                    <a:schemeClr val="bg1"/>
                  </a:solidFill>
                  <a:effectLst/>
                  <a:latin typeface="Calibri"/>
                  <a:ea typeface="+mn-ea"/>
                  <a:cs typeface="Calibri"/>
                </a:rPr>
                <a:pPr marL="0" marR="0" lvl="0" indent="0" algn="l" defTabSz="914400" eaLnBrk="1" fontAlgn="auto" latinLnBrk="0" hangingPunct="1">
                  <a:lnSpc>
                    <a:spcPct val="100000"/>
                  </a:lnSpc>
                  <a:spcBef>
                    <a:spcPts val="0"/>
                  </a:spcBef>
                  <a:spcAft>
                    <a:spcPts val="0"/>
                  </a:spcAft>
                  <a:buClrTx/>
                  <a:buSzTx/>
                  <a:buFontTx/>
                  <a:buNone/>
                  <a:tabLst/>
                  <a:defRPr/>
                </a:pPr>
                <a:t> </a:t>
              </a:fld>
              <a:endParaRPr lang="en-AU" sz="1800" b="0" i="0">
                <a:solidFill>
                  <a:schemeClr val="bg1"/>
                </a:solidFill>
                <a:effectLst/>
                <a:latin typeface="+mn-lt"/>
                <a:ea typeface="+mn-ea"/>
                <a:cs typeface="+mn-cs"/>
              </a:endParaRPr>
            </a:p>
          </xdr:txBody>
        </xdr:sp>
      </xdr:grpSp>
      <xdr:sp macro="" textlink="'Work Tables'!A67">
        <xdr:nvSpPr>
          <xdr:cNvPr id="17" name="TextBox 16">
            <a:extLst>
              <a:ext uri="{FF2B5EF4-FFF2-40B4-BE49-F238E27FC236}">
                <a16:creationId xmlns:a16="http://schemas.microsoft.com/office/drawing/2014/main" id="{752A77B4-B8C3-4364-B1C8-19AD9936BE6A}"/>
              </a:ext>
            </a:extLst>
          </xdr:cNvPr>
          <xdr:cNvSpPr txBox="1"/>
        </xdr:nvSpPr>
        <xdr:spPr>
          <a:xfrm>
            <a:off x="2219820" y="8718736"/>
            <a:ext cx="4481590" cy="3435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r" defTabSz="914400" eaLnBrk="1" fontAlgn="auto" latinLnBrk="0" hangingPunct="1">
              <a:lnSpc>
                <a:spcPct val="100000"/>
              </a:lnSpc>
              <a:spcBef>
                <a:spcPts val="0"/>
              </a:spcBef>
              <a:spcAft>
                <a:spcPts val="0"/>
              </a:spcAft>
              <a:buClrTx/>
              <a:buSzTx/>
              <a:buFontTx/>
              <a:buNone/>
              <a:tabLst/>
              <a:defRPr/>
            </a:pPr>
            <a:fld id="{08176766-298B-47EA-A877-8B41ACDE1C5C}" type="TxLink">
              <a:rPr lang="en-US" sz="1400" b="1" i="0" u="none" strike="noStrike">
                <a:solidFill>
                  <a:schemeClr val="bg1"/>
                </a:solidFill>
                <a:effectLst/>
                <a:latin typeface="Calibri"/>
                <a:ea typeface="+mn-ea"/>
                <a:cs typeface="Calibri"/>
              </a:rPr>
              <a:pPr marL="0" marR="0" lvl="0" indent="0" algn="r" defTabSz="914400" eaLnBrk="1" fontAlgn="auto" latinLnBrk="0" hangingPunct="1">
                <a:lnSpc>
                  <a:spcPct val="100000"/>
                </a:lnSpc>
                <a:spcBef>
                  <a:spcPts val="0"/>
                </a:spcBef>
                <a:spcAft>
                  <a:spcPts val="0"/>
                </a:spcAft>
                <a:buClrTx/>
                <a:buSzTx/>
                <a:buFontTx/>
                <a:buNone/>
                <a:tabLst/>
                <a:defRPr/>
              </a:pPr>
              <a:t> </a:t>
            </a:fld>
            <a:endParaRPr lang="en-AU" sz="1800" b="1" i="0">
              <a:solidFill>
                <a:schemeClr val="bg1"/>
              </a:solidFill>
              <a:effectLst/>
              <a:latin typeface="+mn-lt"/>
              <a:ea typeface="+mn-ea"/>
              <a:cs typeface="+mn-cs"/>
            </a:endParaRPr>
          </a:p>
        </xdr:txBody>
      </xdr:sp>
      <xdr:sp macro="" textlink="'Work Tables'!A68">
        <xdr:nvSpPr>
          <xdr:cNvPr id="18" name="TextBox 17">
            <a:extLst>
              <a:ext uri="{FF2B5EF4-FFF2-40B4-BE49-F238E27FC236}">
                <a16:creationId xmlns:a16="http://schemas.microsoft.com/office/drawing/2014/main" id="{EA8F68CF-FD9B-4139-8D83-B6E25AB55425}"/>
              </a:ext>
            </a:extLst>
          </xdr:cNvPr>
          <xdr:cNvSpPr txBox="1"/>
        </xdr:nvSpPr>
        <xdr:spPr>
          <a:xfrm>
            <a:off x="6561268" y="8722181"/>
            <a:ext cx="2741936" cy="3537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fld id="{FFC0D9DC-6FB6-4B14-A465-2FF4A69CE086}" type="TxLink">
              <a:rPr lang="en-US" sz="1400" b="0" i="0" u="none" strike="noStrike">
                <a:solidFill>
                  <a:schemeClr val="bg1"/>
                </a:solidFill>
                <a:effectLst/>
                <a:latin typeface="Calibri"/>
                <a:ea typeface="+mn-ea"/>
                <a:cs typeface="Calibri"/>
              </a:rPr>
              <a:pPr marL="0" marR="0" lvl="0" indent="0" algn="l" defTabSz="914400" eaLnBrk="1" fontAlgn="auto" latinLnBrk="0" hangingPunct="1">
                <a:lnSpc>
                  <a:spcPct val="100000"/>
                </a:lnSpc>
                <a:spcBef>
                  <a:spcPts val="0"/>
                </a:spcBef>
                <a:spcAft>
                  <a:spcPts val="0"/>
                </a:spcAft>
                <a:buClrTx/>
                <a:buSzTx/>
                <a:buFontTx/>
                <a:buNone/>
                <a:tabLst/>
                <a:defRPr/>
              </a:pPr>
              <a:t> </a:t>
            </a:fld>
            <a:endParaRPr lang="en-AU" sz="1800" b="0" i="0">
              <a:solidFill>
                <a:schemeClr val="bg1"/>
              </a:solidFill>
              <a:effectLst/>
              <a:latin typeface="+mn-lt"/>
              <a:ea typeface="+mn-ea"/>
              <a:cs typeface="+mn-cs"/>
            </a:endParaRPr>
          </a:p>
        </xdr:txBody>
      </xdr:sp>
      <xdr:sp macro="" textlink="'Work Tables'!A71">
        <xdr:nvSpPr>
          <xdr:cNvPr id="19" name="TextBox 18">
            <a:extLst>
              <a:ext uri="{FF2B5EF4-FFF2-40B4-BE49-F238E27FC236}">
                <a16:creationId xmlns:a16="http://schemas.microsoft.com/office/drawing/2014/main" id="{5B9E3519-6C43-4E55-B114-134FA78CA214}"/>
              </a:ext>
            </a:extLst>
          </xdr:cNvPr>
          <xdr:cNvSpPr txBox="1"/>
        </xdr:nvSpPr>
        <xdr:spPr>
          <a:xfrm>
            <a:off x="2278557" y="9795408"/>
            <a:ext cx="6747701" cy="5594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fld id="{B2CA91D6-39DD-4FB4-A1BE-9DE4DC5BB4BD}" type="TxLink">
              <a:rPr lang="en-US" sz="1400" b="1" i="0" u="none" strike="noStrike">
                <a:solidFill>
                  <a:schemeClr val="bg1"/>
                </a:solidFill>
                <a:effectLst/>
                <a:latin typeface="Calibri"/>
                <a:ea typeface="+mn-ea"/>
                <a:cs typeface="Calibri"/>
              </a:rPr>
              <a:pPr marL="0" marR="0" lvl="0" indent="0" algn="ctr" defTabSz="914400" eaLnBrk="1" fontAlgn="auto" latinLnBrk="0" hangingPunct="1">
                <a:lnSpc>
                  <a:spcPct val="100000"/>
                </a:lnSpc>
                <a:spcBef>
                  <a:spcPts val="0"/>
                </a:spcBef>
                <a:spcAft>
                  <a:spcPts val="0"/>
                </a:spcAft>
                <a:buClrTx/>
                <a:buSzTx/>
                <a:buFontTx/>
                <a:buNone/>
                <a:tabLst/>
                <a:defRPr/>
              </a:pPr>
              <a:t> </a:t>
            </a:fld>
            <a:endParaRPr lang="en-AU" sz="1800" b="1" i="0">
              <a:solidFill>
                <a:schemeClr val="bg1"/>
              </a:solidFill>
              <a:effectLst/>
              <a:latin typeface="+mn-lt"/>
              <a:ea typeface="+mn-ea"/>
              <a:cs typeface="+mn-cs"/>
            </a:endParaRPr>
          </a:p>
        </xdr:txBody>
      </xdr:sp>
      <xdr:sp macro="" textlink="'Work Tables'!A70">
        <xdr:nvSpPr>
          <xdr:cNvPr id="20" name="TextBox 19">
            <a:extLst>
              <a:ext uri="{FF2B5EF4-FFF2-40B4-BE49-F238E27FC236}">
                <a16:creationId xmlns:a16="http://schemas.microsoft.com/office/drawing/2014/main" id="{7FA4DF40-A9AF-46F7-A8E4-F79D4A9D98BD}"/>
              </a:ext>
            </a:extLst>
          </xdr:cNvPr>
          <xdr:cNvSpPr txBox="1"/>
        </xdr:nvSpPr>
        <xdr:spPr>
          <a:xfrm>
            <a:off x="2761590" y="9088084"/>
            <a:ext cx="5781635" cy="5907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marL="0" marR="0" lvl="0" indent="0" algn="ctr" defTabSz="914400" eaLnBrk="1" fontAlgn="auto" latinLnBrk="0" hangingPunct="1">
              <a:lnSpc>
                <a:spcPct val="100000"/>
              </a:lnSpc>
              <a:spcBef>
                <a:spcPts val="0"/>
              </a:spcBef>
              <a:spcAft>
                <a:spcPts val="0"/>
              </a:spcAft>
              <a:buClrTx/>
              <a:buSzTx/>
              <a:buFontTx/>
              <a:buNone/>
              <a:tabLst/>
              <a:defRPr/>
            </a:pPr>
            <a:fld id="{45234A12-EC4B-4047-8A29-30DBA970868D}" type="TxLink">
              <a:rPr lang="en-US" sz="1400" b="0" i="0" u="none" strike="noStrike">
                <a:solidFill>
                  <a:schemeClr val="bg1"/>
                </a:solidFill>
                <a:effectLst/>
                <a:latin typeface="Calibri"/>
                <a:ea typeface="+mn-ea"/>
                <a:cs typeface="Calibri"/>
              </a:rPr>
              <a:pPr marL="0" marR="0" lvl="0" indent="0" algn="ctr" defTabSz="914400" eaLnBrk="1" fontAlgn="auto" latinLnBrk="0" hangingPunct="1">
                <a:lnSpc>
                  <a:spcPct val="100000"/>
                </a:lnSpc>
                <a:spcBef>
                  <a:spcPts val="0"/>
                </a:spcBef>
                <a:spcAft>
                  <a:spcPts val="0"/>
                </a:spcAft>
                <a:buClrTx/>
                <a:buSzTx/>
                <a:buFontTx/>
                <a:buNone/>
                <a:tabLst/>
                <a:defRPr/>
              </a:pPr>
              <a:t>Complete the table to view results</a:t>
            </a:fld>
            <a:endParaRPr lang="en-AU" sz="1800" b="1" i="0">
              <a:solidFill>
                <a:schemeClr val="bg1"/>
              </a:solidFill>
              <a:effectLst/>
              <a:latin typeface="+mn-lt"/>
              <a:ea typeface="+mn-ea"/>
              <a:cs typeface="+mn-cs"/>
            </a:endParaRPr>
          </a:p>
        </xdr:txBody>
      </xdr:sp>
    </xdr:grpSp>
    <xdr:clientData/>
  </xdr:twoCellAnchor>
  <xdr:twoCellAnchor editAs="oneCell">
    <xdr:from>
      <xdr:col>1</xdr:col>
      <xdr:colOff>141143</xdr:colOff>
      <xdr:row>10</xdr:row>
      <xdr:rowOff>78799</xdr:rowOff>
    </xdr:from>
    <xdr:to>
      <xdr:col>3</xdr:col>
      <xdr:colOff>1392093</xdr:colOff>
      <xdr:row>23</xdr:row>
      <xdr:rowOff>209550</xdr:rowOff>
    </xdr:to>
    <mc:AlternateContent xmlns:mc="http://schemas.openxmlformats.org/markup-compatibility/2006" xmlns:a14="http://schemas.microsoft.com/office/drawing/2010/main">
      <mc:Choice Requires="a14">
        <xdr:graphicFrame macro="">
          <xdr:nvGraphicFramePr>
            <xdr:cNvPr id="9" name="Peer Group 1">
              <a:extLst>
                <a:ext uri="{FF2B5EF4-FFF2-40B4-BE49-F238E27FC236}">
                  <a16:creationId xmlns:a16="http://schemas.microsoft.com/office/drawing/2014/main" id="{CC6088E3-639D-4F24-97D1-45927F999A48}"/>
                </a:ext>
              </a:extLst>
            </xdr:cNvPr>
            <xdr:cNvGraphicFramePr/>
          </xdr:nvGraphicFramePr>
          <xdr:xfrm>
            <a:off x="0" y="0"/>
            <a:ext cx="0" cy="0"/>
          </xdr:xfrm>
          <a:graphic>
            <a:graphicData uri="http://schemas.microsoft.com/office/drawing/2010/slicer">
              <sle:slicer xmlns:sle="http://schemas.microsoft.com/office/drawing/2010/slicer" name="Peer Group 1"/>
            </a:graphicData>
          </a:graphic>
        </xdr:graphicFrame>
      </mc:Choice>
      <mc:Fallback xmlns="">
        <xdr:sp macro="" textlink="">
          <xdr:nvSpPr>
            <xdr:cNvPr id="0" name=""/>
            <xdr:cNvSpPr>
              <a:spLocks noTextEdit="1"/>
            </xdr:cNvSpPr>
          </xdr:nvSpPr>
          <xdr:spPr>
            <a:xfrm>
              <a:off x="753464" y="1997406"/>
              <a:ext cx="2135415" cy="4022394"/>
            </a:xfrm>
            <a:prstGeom prst="rect">
              <a:avLst/>
            </a:prstGeom>
            <a:solidFill>
              <a:prstClr val="white"/>
            </a:solidFill>
            <a:ln w="1">
              <a:solidFill>
                <a:prstClr val="green"/>
              </a:solidFill>
            </a:ln>
          </xdr:spPr>
          <xdr:txBody>
            <a:bodyPr vertOverflow="clip" horzOverflow="clip"/>
            <a:lstStyle/>
            <a:p>
              <a:r>
                <a:rPr lang="en-A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5</xdr:row>
      <xdr:rowOff>108929</xdr:rowOff>
    </xdr:from>
    <xdr:to>
      <xdr:col>4</xdr:col>
      <xdr:colOff>0</xdr:colOff>
      <xdr:row>7</xdr:row>
      <xdr:rowOff>67166</xdr:rowOff>
    </xdr:to>
    <xdr:sp macro="" textlink="">
      <xdr:nvSpPr>
        <xdr:cNvPr id="2" name="Rectangle: Rounded Corners 1">
          <a:extLst>
            <a:ext uri="{FF2B5EF4-FFF2-40B4-BE49-F238E27FC236}">
              <a16:creationId xmlns:a16="http://schemas.microsoft.com/office/drawing/2014/main" id="{853EAE65-0511-42BB-AB39-FE0900A46E50}"/>
            </a:ext>
          </a:extLst>
        </xdr:cNvPr>
        <xdr:cNvSpPr/>
      </xdr:nvSpPr>
      <xdr:spPr>
        <a:xfrm>
          <a:off x="609600" y="1061429"/>
          <a:ext cx="2371725" cy="339237"/>
        </a:xfrm>
        <a:prstGeom prst="roundRect">
          <a:avLst/>
        </a:prstGeom>
        <a:solidFill>
          <a:srgbClr val="107C7C"/>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lang="en-AU" sz="1400" b="1"/>
            <a:t>1. Select your</a:t>
          </a:r>
          <a:r>
            <a:rPr lang="en-AU" sz="1400" b="1" baseline="0"/>
            <a:t> peer group:</a:t>
          </a:r>
          <a:endParaRPr lang="en-AU" sz="1400" b="1"/>
        </a:p>
      </xdr:txBody>
    </xdr:sp>
    <xdr:clientData/>
  </xdr:twoCellAnchor>
  <xdr:twoCellAnchor>
    <xdr:from>
      <xdr:col>4</xdr:col>
      <xdr:colOff>819150</xdr:colOff>
      <xdr:row>5</xdr:row>
      <xdr:rowOff>102579</xdr:rowOff>
    </xdr:from>
    <xdr:to>
      <xdr:col>8</xdr:col>
      <xdr:colOff>0</xdr:colOff>
      <xdr:row>9</xdr:row>
      <xdr:rowOff>11482</xdr:rowOff>
    </xdr:to>
    <xdr:sp macro="" textlink="">
      <xdr:nvSpPr>
        <xdr:cNvPr id="3" name="Rectangle: Rounded Corners 2">
          <a:extLst>
            <a:ext uri="{FF2B5EF4-FFF2-40B4-BE49-F238E27FC236}">
              <a16:creationId xmlns:a16="http://schemas.microsoft.com/office/drawing/2014/main" id="{47E99B68-7287-43EB-851D-13DBDC7E4CAA}"/>
            </a:ext>
          </a:extLst>
        </xdr:cNvPr>
        <xdr:cNvSpPr/>
      </xdr:nvSpPr>
      <xdr:spPr>
        <a:xfrm>
          <a:off x="3800475" y="1055079"/>
          <a:ext cx="3219450" cy="670903"/>
        </a:xfrm>
        <a:prstGeom prst="roundRect">
          <a:avLst/>
        </a:prstGeom>
        <a:solidFill>
          <a:srgbClr val="107C7C"/>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lang="en-AU" sz="1400" b="1"/>
            <a:t>2. Enter the</a:t>
          </a:r>
          <a:r>
            <a:rPr lang="en-AU" sz="1400" b="1" baseline="0"/>
            <a:t> results for the denominator (episodes) for each age group:</a:t>
          </a:r>
          <a:endParaRPr lang="en-AU" sz="1400" b="1"/>
        </a:p>
      </xdr:txBody>
    </xdr:sp>
    <xdr:clientData/>
  </xdr:twoCellAnchor>
  <xdr:twoCellAnchor>
    <xdr:from>
      <xdr:col>9</xdr:col>
      <xdr:colOff>57150</xdr:colOff>
      <xdr:row>5</xdr:row>
      <xdr:rowOff>105754</xdr:rowOff>
    </xdr:from>
    <xdr:to>
      <xdr:col>13</xdr:col>
      <xdr:colOff>123825</xdr:colOff>
      <xdr:row>9</xdr:row>
      <xdr:rowOff>8307</xdr:rowOff>
    </xdr:to>
    <xdr:sp macro="" textlink="">
      <xdr:nvSpPr>
        <xdr:cNvPr id="4" name="Rectangle: Rounded Corners 3">
          <a:extLst>
            <a:ext uri="{FF2B5EF4-FFF2-40B4-BE49-F238E27FC236}">
              <a16:creationId xmlns:a16="http://schemas.microsoft.com/office/drawing/2014/main" id="{F4BEB7AB-80D5-4069-9443-9150ED544BF1}"/>
            </a:ext>
          </a:extLst>
        </xdr:cNvPr>
        <xdr:cNvSpPr/>
      </xdr:nvSpPr>
      <xdr:spPr>
        <a:xfrm>
          <a:off x="7362825" y="1058254"/>
          <a:ext cx="3152775" cy="664553"/>
        </a:xfrm>
        <a:prstGeom prst="roundRect">
          <a:avLst/>
        </a:prstGeom>
        <a:solidFill>
          <a:srgbClr val="107C7C"/>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lang="en-AU" sz="1400" b="1"/>
            <a:t>3. Enter the results for the numerator (hysterectomies) for each age group</a:t>
          </a:r>
          <a:r>
            <a:rPr lang="en-AU" sz="1400" b="1" baseline="0"/>
            <a:t>:</a:t>
          </a:r>
          <a:endParaRPr lang="en-AU" sz="1400" b="1"/>
        </a:p>
      </xdr:txBody>
    </xdr:sp>
    <xdr:clientData/>
  </xdr:twoCellAnchor>
  <xdr:twoCellAnchor editAs="oneCell">
    <xdr:from>
      <xdr:col>0</xdr:col>
      <xdr:colOff>600075</xdr:colOff>
      <xdr:row>7</xdr:row>
      <xdr:rowOff>152400</xdr:rowOff>
    </xdr:from>
    <xdr:to>
      <xdr:col>1</xdr:col>
      <xdr:colOff>246061</xdr:colOff>
      <xdr:row>9</xdr:row>
      <xdr:rowOff>30161</xdr:rowOff>
    </xdr:to>
    <xdr:pic>
      <xdr:nvPicPr>
        <xdr:cNvPr id="5" name="Graphic 4" descr="Badge Question Mark outline">
          <a:extLst>
            <a:ext uri="{FF2B5EF4-FFF2-40B4-BE49-F238E27FC236}">
              <a16:creationId xmlns:a16="http://schemas.microsoft.com/office/drawing/2014/main" id="{62831A94-E5B7-496B-8B49-8403DE17D39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600075" y="1485900"/>
          <a:ext cx="265111" cy="258761"/>
        </a:xfrm>
        <a:prstGeom prst="rect">
          <a:avLst/>
        </a:prstGeom>
      </xdr:spPr>
    </xdr:pic>
    <xdr:clientData/>
  </xdr:twoCellAnchor>
  <xdr:twoCellAnchor>
    <xdr:from>
      <xdr:col>5</xdr:col>
      <xdr:colOff>19050</xdr:colOff>
      <xdr:row>20</xdr:row>
      <xdr:rowOff>95250</xdr:rowOff>
    </xdr:from>
    <xdr:to>
      <xdr:col>8</xdr:col>
      <xdr:colOff>0</xdr:colOff>
      <xdr:row>22</xdr:row>
      <xdr:rowOff>123804</xdr:rowOff>
    </xdr:to>
    <xdr:sp macro="" textlink="">
      <xdr:nvSpPr>
        <xdr:cNvPr id="7" name="Rectangle: Rounded Corners 6">
          <a:extLst>
            <a:ext uri="{FF2B5EF4-FFF2-40B4-BE49-F238E27FC236}">
              <a16:creationId xmlns:a16="http://schemas.microsoft.com/office/drawing/2014/main" id="{B64ED9B8-0E09-4CA9-90E2-0213FAA51B01}"/>
            </a:ext>
          </a:extLst>
        </xdr:cNvPr>
        <xdr:cNvSpPr/>
      </xdr:nvSpPr>
      <xdr:spPr>
        <a:xfrm>
          <a:off x="4276725" y="4762500"/>
          <a:ext cx="2743200" cy="409554"/>
        </a:xfrm>
        <a:prstGeom prst="roundRect">
          <a:avLst/>
        </a:prstGeom>
        <a:solidFill>
          <a:srgbClr val="107C7C"/>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2800" b="1"/>
            <a:t>Results</a:t>
          </a:r>
        </a:p>
      </xdr:txBody>
    </xdr:sp>
    <xdr:clientData/>
  </xdr:twoCellAnchor>
  <xdr:twoCellAnchor>
    <xdr:from>
      <xdr:col>0</xdr:col>
      <xdr:colOff>196850</xdr:colOff>
      <xdr:row>0</xdr:row>
      <xdr:rowOff>95249</xdr:rowOff>
    </xdr:from>
    <xdr:to>
      <xdr:col>13</xdr:col>
      <xdr:colOff>419100</xdr:colOff>
      <xdr:row>4</xdr:row>
      <xdr:rowOff>126999</xdr:rowOff>
    </xdr:to>
    <xdr:sp macro="" textlink="">
      <xdr:nvSpPr>
        <xdr:cNvPr id="12" name="TextBox 11">
          <a:extLst>
            <a:ext uri="{FF2B5EF4-FFF2-40B4-BE49-F238E27FC236}">
              <a16:creationId xmlns:a16="http://schemas.microsoft.com/office/drawing/2014/main" id="{D174544D-A214-4F3E-B9F4-DDCBE3AB931F}"/>
            </a:ext>
          </a:extLst>
        </xdr:cNvPr>
        <xdr:cNvSpPr txBox="1"/>
      </xdr:nvSpPr>
      <xdr:spPr>
        <a:xfrm>
          <a:off x="196850" y="95249"/>
          <a:ext cx="10614025" cy="7937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n-AU" sz="2000" b="1">
              <a:solidFill>
                <a:schemeClr val="lt1"/>
              </a:solidFill>
              <a:latin typeface="+mn-lt"/>
              <a:ea typeface="+mn-ea"/>
              <a:cs typeface="+mn-cs"/>
            </a:rPr>
            <a:t>Age Standardised Rate for Heavy Menstrual Bleeding Clinical Care Standard</a:t>
          </a:r>
        </a:p>
        <a:p>
          <a:pPr marL="0" indent="0" algn="ctr"/>
          <a:r>
            <a:rPr lang="en-AU" sz="2000" b="1">
              <a:solidFill>
                <a:schemeClr val="lt1"/>
              </a:solidFill>
              <a:latin typeface="+mn-lt"/>
              <a:ea typeface="+mn-ea"/>
              <a:cs typeface="+mn-cs"/>
            </a:rPr>
            <a:t>Indicator 9a - Hospital Rate of Hysterectomy</a:t>
          </a:r>
        </a:p>
      </xdr:txBody>
    </xdr:sp>
    <xdr:clientData/>
  </xdr:twoCellAnchor>
  <xdr:twoCellAnchor editAs="oneCell">
    <xdr:from>
      <xdr:col>1</xdr:col>
      <xdr:colOff>85725</xdr:colOff>
      <xdr:row>10</xdr:row>
      <xdr:rowOff>66675</xdr:rowOff>
    </xdr:from>
    <xdr:to>
      <xdr:col>3</xdr:col>
      <xdr:colOff>1338300</xdr:colOff>
      <xdr:row>18</xdr:row>
      <xdr:rowOff>184875</xdr:rowOff>
    </xdr:to>
    <mc:AlternateContent xmlns:mc="http://schemas.openxmlformats.org/markup-compatibility/2006" xmlns:a14="http://schemas.microsoft.com/office/drawing/2010/main">
      <mc:Choice Requires="a14">
        <xdr:graphicFrame macro="">
          <xdr:nvGraphicFramePr>
            <xdr:cNvPr id="6" name="Peer Group 4">
              <a:extLst>
                <a:ext uri="{FF2B5EF4-FFF2-40B4-BE49-F238E27FC236}">
                  <a16:creationId xmlns:a16="http://schemas.microsoft.com/office/drawing/2014/main" id="{58CE33E7-3D4C-4459-927E-531FB428BA36}"/>
                </a:ext>
              </a:extLst>
            </xdr:cNvPr>
            <xdr:cNvGraphicFramePr/>
          </xdr:nvGraphicFramePr>
          <xdr:xfrm>
            <a:off x="0" y="0"/>
            <a:ext cx="0" cy="0"/>
          </xdr:xfrm>
          <a:graphic>
            <a:graphicData uri="http://schemas.microsoft.com/office/drawing/2010/slicer">
              <sle:slicer xmlns:sle="http://schemas.microsoft.com/office/drawing/2010/slicer" name="Peer Group 4"/>
            </a:graphicData>
          </a:graphic>
        </xdr:graphicFrame>
      </mc:Choice>
      <mc:Fallback xmlns="">
        <xdr:sp macro="" textlink="">
          <xdr:nvSpPr>
            <xdr:cNvPr id="0" name=""/>
            <xdr:cNvSpPr>
              <a:spLocks noTextEdit="1"/>
            </xdr:cNvSpPr>
          </xdr:nvSpPr>
          <xdr:spPr>
            <a:xfrm>
              <a:off x="695325" y="1981200"/>
              <a:ext cx="2138400" cy="2480400"/>
            </a:xfrm>
            <a:prstGeom prst="rect">
              <a:avLst/>
            </a:prstGeom>
            <a:solidFill>
              <a:prstClr val="white"/>
            </a:solidFill>
            <a:ln w="1">
              <a:solidFill>
                <a:prstClr val="green"/>
              </a:solidFill>
            </a:ln>
          </xdr:spPr>
          <xdr:txBody>
            <a:bodyPr vertOverflow="clip" horzOverflow="clip"/>
            <a:lstStyle/>
            <a:p>
              <a:r>
                <a:rPr lang="en-A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twoCellAnchor>
    <xdr:from>
      <xdr:col>18</xdr:col>
      <xdr:colOff>0</xdr:colOff>
      <xdr:row>19</xdr:row>
      <xdr:rowOff>0</xdr:rowOff>
    </xdr:from>
    <xdr:to>
      <xdr:col>30</xdr:col>
      <xdr:colOff>505448</xdr:colOff>
      <xdr:row>23</xdr:row>
      <xdr:rowOff>16772</xdr:rowOff>
    </xdr:to>
    <xdr:sp macro="" textlink="'[1]Work Tables'!A48">
      <xdr:nvSpPr>
        <xdr:cNvPr id="14" name="TextBox 13">
          <a:extLst>
            <a:ext uri="{FF2B5EF4-FFF2-40B4-BE49-F238E27FC236}">
              <a16:creationId xmlns:a16="http://schemas.microsoft.com/office/drawing/2014/main" id="{38225390-630A-41ED-A3F8-0AD19C7DB750}"/>
            </a:ext>
          </a:extLst>
        </xdr:cNvPr>
        <xdr:cNvSpPr txBox="1"/>
      </xdr:nvSpPr>
      <xdr:spPr>
        <a:xfrm>
          <a:off x="13439775" y="4467225"/>
          <a:ext cx="7820648" cy="788297"/>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l"/>
          <a:fld id="{21740AE6-CF51-40CE-B8FD-8766F95B9FD5}" type="TxLink">
            <a:rPr lang="en-US" sz="1400" b="1">
              <a:solidFill>
                <a:schemeClr val="lt1"/>
              </a:solidFill>
              <a:latin typeface="+mn-lt"/>
              <a:ea typeface="+mn-ea"/>
              <a:cs typeface="+mn-cs"/>
            </a:rPr>
            <a:pPr marL="0" indent="0" algn="l"/>
            <a:t> </a:t>
          </a:fld>
          <a:endParaRPr lang="en-AU" sz="1400" b="1">
            <a:solidFill>
              <a:schemeClr val="lt1"/>
            </a:solidFill>
            <a:latin typeface="+mn-lt"/>
            <a:ea typeface="+mn-ea"/>
            <a:cs typeface="+mn-cs"/>
          </a:endParaRPr>
        </a:p>
      </xdr:txBody>
    </xdr:sp>
    <xdr:clientData/>
  </xdr:twoCellAnchor>
  <xdr:twoCellAnchor>
    <xdr:from>
      <xdr:col>2</xdr:col>
      <xdr:colOff>631371</xdr:colOff>
      <xdr:row>26</xdr:row>
      <xdr:rowOff>66675</xdr:rowOff>
    </xdr:from>
    <xdr:to>
      <xdr:col>12</xdr:col>
      <xdr:colOff>0</xdr:colOff>
      <xdr:row>37</xdr:row>
      <xdr:rowOff>158254</xdr:rowOff>
    </xdr:to>
    <xdr:sp macro="" textlink="">
      <xdr:nvSpPr>
        <xdr:cNvPr id="31" name="Rectangle: Rounded Corners 30">
          <a:extLst>
            <a:ext uri="{FF2B5EF4-FFF2-40B4-BE49-F238E27FC236}">
              <a16:creationId xmlns:a16="http://schemas.microsoft.com/office/drawing/2014/main" id="{726B1E1C-CA3D-4D45-A195-BF15B2AC135C}"/>
            </a:ext>
          </a:extLst>
        </xdr:cNvPr>
        <xdr:cNvSpPr/>
      </xdr:nvSpPr>
      <xdr:spPr>
        <a:xfrm>
          <a:off x="1488621" y="5953125"/>
          <a:ext cx="8293554" cy="2187079"/>
        </a:xfrm>
        <a:prstGeom prst="roundRect">
          <a:avLst/>
        </a:prstGeom>
        <a:solidFill>
          <a:srgbClr val="107C7C"/>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AU" sz="1400" b="1" i="0" u="none" strike="noStrike">
            <a:solidFill>
              <a:schemeClr val="lt1"/>
            </a:solidFill>
            <a:latin typeface="+mn-lt"/>
            <a:ea typeface="+mn-ea"/>
            <a:cs typeface="+mn-cs"/>
          </a:endParaRPr>
        </a:p>
      </xdr:txBody>
    </xdr:sp>
    <xdr:clientData/>
  </xdr:twoCellAnchor>
  <xdr:twoCellAnchor>
    <xdr:from>
      <xdr:col>3</xdr:col>
      <xdr:colOff>717591</xdr:colOff>
      <xdr:row>26</xdr:row>
      <xdr:rowOff>151132</xdr:rowOff>
    </xdr:from>
    <xdr:to>
      <xdr:col>11</xdr:col>
      <xdr:colOff>1057275</xdr:colOff>
      <xdr:row>37</xdr:row>
      <xdr:rowOff>71665</xdr:rowOff>
    </xdr:to>
    <xdr:grpSp>
      <xdr:nvGrpSpPr>
        <xdr:cNvPr id="40" name="Group 39">
          <a:extLst>
            <a:ext uri="{FF2B5EF4-FFF2-40B4-BE49-F238E27FC236}">
              <a16:creationId xmlns:a16="http://schemas.microsoft.com/office/drawing/2014/main" id="{3B1B23CF-17FC-FB8F-5C18-DF1A73EF68BE}"/>
            </a:ext>
          </a:extLst>
        </xdr:cNvPr>
        <xdr:cNvGrpSpPr/>
      </xdr:nvGrpSpPr>
      <xdr:grpSpPr>
        <a:xfrm>
          <a:off x="2254291" y="5948682"/>
          <a:ext cx="7318334" cy="1946183"/>
          <a:chOff x="10782795" y="7304407"/>
          <a:chExt cx="7083384" cy="2016033"/>
        </a:xfrm>
      </xdr:grpSpPr>
      <xdr:sp macro="" textlink="'15-55 Work tables'!A50">
        <xdr:nvSpPr>
          <xdr:cNvPr id="33" name="TextBox 32">
            <a:extLst>
              <a:ext uri="{FF2B5EF4-FFF2-40B4-BE49-F238E27FC236}">
                <a16:creationId xmlns:a16="http://schemas.microsoft.com/office/drawing/2014/main" id="{FFC74F79-680C-E144-64E5-91AF60D74A3F}"/>
              </a:ext>
            </a:extLst>
          </xdr:cNvPr>
          <xdr:cNvSpPr txBox="1"/>
        </xdr:nvSpPr>
        <xdr:spPr>
          <a:xfrm>
            <a:off x="11093904" y="7307707"/>
            <a:ext cx="3440520" cy="255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r" defTabSz="914400" eaLnBrk="1" fontAlgn="auto" latinLnBrk="0" hangingPunct="1">
              <a:lnSpc>
                <a:spcPct val="100000"/>
              </a:lnSpc>
              <a:spcBef>
                <a:spcPts val="0"/>
              </a:spcBef>
              <a:spcAft>
                <a:spcPts val="0"/>
              </a:spcAft>
              <a:buClrTx/>
              <a:buSzTx/>
              <a:buFontTx/>
              <a:buNone/>
              <a:tabLst/>
              <a:defRPr/>
            </a:pPr>
            <a:fld id="{D763B7A2-F26B-485B-A18F-993AF78FC93A}" type="TxLink">
              <a:rPr lang="en-US" sz="1400" b="1" i="0" u="none" strike="noStrike">
                <a:solidFill>
                  <a:schemeClr val="bg1"/>
                </a:solidFill>
                <a:effectLst/>
                <a:latin typeface="Calibri"/>
                <a:ea typeface="+mn-ea"/>
                <a:cs typeface="Calibri"/>
              </a:rPr>
              <a:pPr marL="0" marR="0" lvl="0" indent="0" algn="r" defTabSz="914400" eaLnBrk="1" fontAlgn="auto" latinLnBrk="0" hangingPunct="1">
                <a:lnSpc>
                  <a:spcPct val="100000"/>
                </a:lnSpc>
                <a:spcBef>
                  <a:spcPts val="0"/>
                </a:spcBef>
                <a:spcAft>
                  <a:spcPts val="0"/>
                </a:spcAft>
                <a:buClrTx/>
                <a:buSzTx/>
                <a:buFontTx/>
                <a:buNone/>
                <a:tabLst/>
                <a:defRPr/>
              </a:pPr>
              <a:t> </a:t>
            </a:fld>
            <a:endParaRPr lang="en-AU" sz="1400" b="1" i="0" u="none" strike="noStrike">
              <a:solidFill>
                <a:schemeClr val="bg1"/>
              </a:solidFill>
              <a:effectLst/>
              <a:latin typeface="Calibri"/>
              <a:ea typeface="+mn-ea"/>
              <a:cs typeface="Calibri"/>
            </a:endParaRPr>
          </a:p>
        </xdr:txBody>
      </xdr:sp>
      <xdr:sp macro="" textlink="'15-55 Work tables'!A51">
        <xdr:nvSpPr>
          <xdr:cNvPr id="34" name="TextBox 33">
            <a:extLst>
              <a:ext uri="{FF2B5EF4-FFF2-40B4-BE49-F238E27FC236}">
                <a16:creationId xmlns:a16="http://schemas.microsoft.com/office/drawing/2014/main" id="{8E1D3DF8-C0FC-ECAC-2F6C-3FAB22899F24}"/>
              </a:ext>
            </a:extLst>
          </xdr:cNvPr>
          <xdr:cNvSpPr txBox="1"/>
        </xdr:nvSpPr>
        <xdr:spPr>
          <a:xfrm>
            <a:off x="14406335" y="7304407"/>
            <a:ext cx="3050268" cy="2586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fld id="{88E992D0-E31B-4EAD-83FC-A285021B699B}" type="TxLink">
              <a:rPr lang="en-US" sz="1400" b="0" i="0" u="none" strike="noStrike">
                <a:solidFill>
                  <a:schemeClr val="bg1"/>
                </a:solidFill>
                <a:effectLst/>
                <a:latin typeface="Calibri"/>
                <a:ea typeface="+mn-ea"/>
                <a:cs typeface="Calibri"/>
              </a:rPr>
              <a:pPr marL="0" marR="0" lvl="0" indent="0" algn="l" defTabSz="914400" eaLnBrk="1" fontAlgn="auto" latinLnBrk="0" hangingPunct="1">
                <a:lnSpc>
                  <a:spcPct val="100000"/>
                </a:lnSpc>
                <a:spcBef>
                  <a:spcPts val="0"/>
                </a:spcBef>
                <a:spcAft>
                  <a:spcPts val="0"/>
                </a:spcAft>
                <a:buClrTx/>
                <a:buSzTx/>
                <a:buFontTx/>
                <a:buNone/>
                <a:tabLst/>
                <a:defRPr/>
              </a:pPr>
              <a:t> </a:t>
            </a:fld>
            <a:endParaRPr lang="en-AU" sz="1400" b="0" i="0" u="none" strike="noStrike">
              <a:solidFill>
                <a:schemeClr val="bg1"/>
              </a:solidFill>
              <a:effectLst/>
              <a:latin typeface="Calibri"/>
              <a:ea typeface="+mn-ea"/>
              <a:cs typeface="Calibri"/>
            </a:endParaRPr>
          </a:p>
        </xdr:txBody>
      </xdr:sp>
      <xdr:sp macro="" textlink="'15-55 Work tables'!A53">
        <xdr:nvSpPr>
          <xdr:cNvPr id="36" name="TextBox 35">
            <a:extLst>
              <a:ext uri="{FF2B5EF4-FFF2-40B4-BE49-F238E27FC236}">
                <a16:creationId xmlns:a16="http://schemas.microsoft.com/office/drawing/2014/main" id="{8B19AFC2-F09B-DC6B-77F7-6BB02BB0DB9A}"/>
              </a:ext>
            </a:extLst>
          </xdr:cNvPr>
          <xdr:cNvSpPr txBox="1"/>
        </xdr:nvSpPr>
        <xdr:spPr>
          <a:xfrm>
            <a:off x="10782795" y="7684304"/>
            <a:ext cx="4481590" cy="3435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r" defTabSz="914400" eaLnBrk="1" fontAlgn="auto" latinLnBrk="0" hangingPunct="1">
              <a:lnSpc>
                <a:spcPct val="100000"/>
              </a:lnSpc>
              <a:spcBef>
                <a:spcPts val="0"/>
              </a:spcBef>
              <a:spcAft>
                <a:spcPts val="0"/>
              </a:spcAft>
              <a:buClrTx/>
              <a:buSzTx/>
              <a:buFontTx/>
              <a:buNone/>
              <a:tabLst/>
              <a:defRPr/>
            </a:pPr>
            <a:fld id="{04DB7414-7E19-4333-B706-DBC4BEE8C2FB}" type="TxLink">
              <a:rPr lang="en-US" sz="1400" b="1" i="0" u="none" strike="noStrike">
                <a:solidFill>
                  <a:schemeClr val="bg1"/>
                </a:solidFill>
                <a:effectLst/>
                <a:latin typeface="Calibri"/>
                <a:ea typeface="+mn-ea"/>
                <a:cs typeface="Calibri"/>
              </a:rPr>
              <a:pPr marL="0" marR="0" lvl="0" indent="0" algn="r" defTabSz="914400" eaLnBrk="1" fontAlgn="auto" latinLnBrk="0" hangingPunct="1">
                <a:lnSpc>
                  <a:spcPct val="100000"/>
                </a:lnSpc>
                <a:spcBef>
                  <a:spcPts val="0"/>
                </a:spcBef>
                <a:spcAft>
                  <a:spcPts val="0"/>
                </a:spcAft>
                <a:buClrTx/>
                <a:buSzTx/>
                <a:buFontTx/>
                <a:buNone/>
                <a:tabLst/>
                <a:defRPr/>
              </a:pPr>
              <a:t> </a:t>
            </a:fld>
            <a:endParaRPr lang="en-AU" sz="1400" b="1" i="0" u="none" strike="noStrike">
              <a:solidFill>
                <a:schemeClr val="bg1"/>
              </a:solidFill>
              <a:effectLst/>
              <a:latin typeface="Calibri"/>
              <a:ea typeface="+mn-ea"/>
              <a:cs typeface="Calibri"/>
            </a:endParaRPr>
          </a:p>
        </xdr:txBody>
      </xdr:sp>
      <xdr:sp macro="" textlink="'15-55 Work tables'!A54">
        <xdr:nvSpPr>
          <xdr:cNvPr id="37" name="TextBox 36">
            <a:extLst>
              <a:ext uri="{FF2B5EF4-FFF2-40B4-BE49-F238E27FC236}">
                <a16:creationId xmlns:a16="http://schemas.microsoft.com/office/drawing/2014/main" id="{5ADD47D0-833D-8D22-C14B-464D1955DA7A}"/>
              </a:ext>
            </a:extLst>
          </xdr:cNvPr>
          <xdr:cNvSpPr txBox="1"/>
        </xdr:nvSpPr>
        <xdr:spPr>
          <a:xfrm>
            <a:off x="15124243" y="7693192"/>
            <a:ext cx="2741936" cy="3537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fld id="{6D3BC965-F804-4AC1-9C84-E70433F548F9}" type="TxLink">
              <a:rPr lang="en-US" sz="1400" b="0" i="0" u="none" strike="noStrike">
                <a:solidFill>
                  <a:schemeClr val="bg1"/>
                </a:solidFill>
                <a:effectLst/>
                <a:latin typeface="Calibri"/>
                <a:ea typeface="+mn-ea"/>
                <a:cs typeface="Calibri"/>
              </a:rPr>
              <a:pPr marL="0" marR="0" lvl="0" indent="0" algn="l" defTabSz="914400" eaLnBrk="1" fontAlgn="auto" latinLnBrk="0" hangingPunct="1">
                <a:lnSpc>
                  <a:spcPct val="100000"/>
                </a:lnSpc>
                <a:spcBef>
                  <a:spcPts val="0"/>
                </a:spcBef>
                <a:spcAft>
                  <a:spcPts val="0"/>
                </a:spcAft>
                <a:buClrTx/>
                <a:buSzTx/>
                <a:buFontTx/>
                <a:buNone/>
                <a:tabLst/>
                <a:defRPr/>
              </a:pPr>
              <a:t> </a:t>
            </a:fld>
            <a:endParaRPr lang="en-AU" sz="1400" b="0" i="0" u="none" strike="noStrike">
              <a:solidFill>
                <a:schemeClr val="bg1"/>
              </a:solidFill>
              <a:effectLst/>
              <a:latin typeface="Calibri"/>
              <a:ea typeface="+mn-ea"/>
              <a:cs typeface="Calibri"/>
            </a:endParaRPr>
          </a:p>
        </xdr:txBody>
      </xdr:sp>
      <xdr:sp macro="" textlink="'15-55 Work tables'!A57">
        <xdr:nvSpPr>
          <xdr:cNvPr id="38" name="TextBox 37">
            <a:extLst>
              <a:ext uri="{FF2B5EF4-FFF2-40B4-BE49-F238E27FC236}">
                <a16:creationId xmlns:a16="http://schemas.microsoft.com/office/drawing/2014/main" id="{AACF18D0-13A7-4381-8E4B-06A03BCB8F52}"/>
              </a:ext>
            </a:extLst>
          </xdr:cNvPr>
          <xdr:cNvSpPr txBox="1"/>
        </xdr:nvSpPr>
        <xdr:spPr>
          <a:xfrm>
            <a:off x="10841532" y="8760976"/>
            <a:ext cx="6747701" cy="5594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fld id="{46A4B12F-9C03-4E0A-B472-A44DD708827B}" type="TxLink">
              <a:rPr lang="en-US" sz="1400" b="1" i="0" u="none" strike="noStrike">
                <a:solidFill>
                  <a:schemeClr val="bg1"/>
                </a:solidFill>
                <a:effectLst/>
                <a:latin typeface="Calibri"/>
                <a:ea typeface="+mn-ea"/>
                <a:cs typeface="Calibri"/>
              </a:rPr>
              <a:pPr marL="0" marR="0" lvl="0" indent="0" algn="ctr" defTabSz="914400" eaLnBrk="1" fontAlgn="auto" latinLnBrk="0" hangingPunct="1">
                <a:lnSpc>
                  <a:spcPct val="100000"/>
                </a:lnSpc>
                <a:spcBef>
                  <a:spcPts val="0"/>
                </a:spcBef>
                <a:spcAft>
                  <a:spcPts val="0"/>
                </a:spcAft>
                <a:buClrTx/>
                <a:buSzTx/>
                <a:buFontTx/>
                <a:buNone/>
                <a:tabLst/>
                <a:defRPr/>
              </a:pPr>
              <a:t> </a:t>
            </a:fld>
            <a:endParaRPr lang="en-AU" sz="1400" b="1" i="0" u="none" strike="noStrike">
              <a:solidFill>
                <a:schemeClr val="bg1"/>
              </a:solidFill>
              <a:effectLst/>
              <a:latin typeface="Calibri"/>
              <a:ea typeface="+mn-ea"/>
              <a:cs typeface="Calibri"/>
            </a:endParaRPr>
          </a:p>
        </xdr:txBody>
      </xdr:sp>
      <xdr:sp macro="" textlink="'15-55 Work tables'!A56">
        <xdr:nvSpPr>
          <xdr:cNvPr id="39" name="TextBox 38">
            <a:extLst>
              <a:ext uri="{FF2B5EF4-FFF2-40B4-BE49-F238E27FC236}">
                <a16:creationId xmlns:a16="http://schemas.microsoft.com/office/drawing/2014/main" id="{17516980-6679-489B-803F-55F238DACB11}"/>
              </a:ext>
            </a:extLst>
          </xdr:cNvPr>
          <xdr:cNvSpPr txBox="1"/>
        </xdr:nvSpPr>
        <xdr:spPr>
          <a:xfrm>
            <a:off x="11324565" y="8053652"/>
            <a:ext cx="5781635" cy="5907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marL="0" marR="0" lvl="0" indent="0" algn="ctr" defTabSz="914400" eaLnBrk="1" fontAlgn="auto" latinLnBrk="0" hangingPunct="1">
              <a:lnSpc>
                <a:spcPct val="100000"/>
              </a:lnSpc>
              <a:spcBef>
                <a:spcPts val="0"/>
              </a:spcBef>
              <a:spcAft>
                <a:spcPts val="0"/>
              </a:spcAft>
              <a:buClrTx/>
              <a:buSzTx/>
              <a:buFontTx/>
              <a:buNone/>
              <a:tabLst/>
              <a:defRPr/>
            </a:pPr>
            <a:fld id="{8F5F73BF-D59B-4429-9F7A-F111DC12428B}" type="TxLink">
              <a:rPr lang="en-US" sz="1400" b="0" i="0" u="none" strike="noStrike">
                <a:solidFill>
                  <a:schemeClr val="bg1"/>
                </a:solidFill>
                <a:effectLst/>
                <a:latin typeface="Calibri"/>
                <a:ea typeface="+mn-ea"/>
                <a:cs typeface="Calibri"/>
              </a:rPr>
              <a:pPr marL="0" marR="0" lvl="0" indent="0" algn="ctr" defTabSz="914400" eaLnBrk="1" fontAlgn="auto" latinLnBrk="0" hangingPunct="1">
                <a:lnSpc>
                  <a:spcPct val="100000"/>
                </a:lnSpc>
                <a:spcBef>
                  <a:spcPts val="0"/>
                </a:spcBef>
                <a:spcAft>
                  <a:spcPts val="0"/>
                </a:spcAft>
                <a:buClrTx/>
                <a:buSzTx/>
                <a:buFontTx/>
                <a:buNone/>
                <a:tabLst/>
                <a:defRPr/>
              </a:pPr>
              <a:t>Complete the table to view results</a:t>
            </a:fld>
            <a:endParaRPr lang="en-AU" sz="1400" b="0" i="0" u="none" strike="noStrike">
              <a:solidFill>
                <a:schemeClr val="bg1"/>
              </a:solidFill>
              <a:effectLst/>
              <a:latin typeface="Calibri"/>
              <a:ea typeface="+mn-ea"/>
              <a:cs typeface="Calibri"/>
            </a:endParaRPr>
          </a:p>
        </xdr:txBody>
      </xdr:sp>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11</xdr:col>
      <xdr:colOff>1133475</xdr:colOff>
      <xdr:row>4</xdr:row>
      <xdr:rowOff>19050</xdr:rowOff>
    </xdr:from>
    <xdr:to>
      <xdr:col>13</xdr:col>
      <xdr:colOff>1047750</xdr:colOff>
      <xdr:row>17</xdr:row>
      <xdr:rowOff>63500</xdr:rowOff>
    </xdr:to>
    <mc:AlternateContent xmlns:mc="http://schemas.openxmlformats.org/markup-compatibility/2006" xmlns:a14="http://schemas.microsoft.com/office/drawing/2010/main">
      <mc:Choice Requires="a14">
        <xdr:graphicFrame macro="">
          <xdr:nvGraphicFramePr>
            <xdr:cNvPr id="2" name="Peer Group">
              <a:extLst>
                <a:ext uri="{FF2B5EF4-FFF2-40B4-BE49-F238E27FC236}">
                  <a16:creationId xmlns:a16="http://schemas.microsoft.com/office/drawing/2014/main" id="{48F6924B-3ED4-12ED-E73A-958C8EE6AC1F}"/>
                </a:ext>
              </a:extLst>
            </xdr:cNvPr>
            <xdr:cNvGraphicFramePr/>
          </xdr:nvGraphicFramePr>
          <xdr:xfrm>
            <a:off x="0" y="0"/>
            <a:ext cx="0" cy="0"/>
          </xdr:xfrm>
          <a:graphic>
            <a:graphicData uri="http://schemas.microsoft.com/office/drawing/2010/slicer">
              <sle:slicer xmlns:sle="http://schemas.microsoft.com/office/drawing/2010/slicer" name="Peer Group"/>
            </a:graphicData>
          </a:graphic>
        </xdr:graphicFrame>
      </mc:Choice>
      <mc:Fallback xmlns="">
        <xdr:sp macro="" textlink="">
          <xdr:nvSpPr>
            <xdr:cNvPr id="0" name=""/>
            <xdr:cNvSpPr>
              <a:spLocks noTextEdit="1"/>
            </xdr:cNvSpPr>
          </xdr:nvSpPr>
          <xdr:spPr>
            <a:xfrm>
              <a:off x="16840200" y="781050"/>
              <a:ext cx="1828800" cy="2524125"/>
            </a:xfrm>
            <a:prstGeom prst="rect">
              <a:avLst/>
            </a:prstGeom>
            <a:solidFill>
              <a:prstClr val="white"/>
            </a:solidFill>
            <a:ln w="1">
              <a:solidFill>
                <a:prstClr val="green"/>
              </a:solidFill>
            </a:ln>
          </xdr:spPr>
          <xdr:txBody>
            <a:bodyPr vertOverflow="clip" horzOverflow="clip"/>
            <a:lstStyle/>
            <a:p>
              <a:r>
                <a:rPr lang="en-A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9</xdr:col>
      <xdr:colOff>301625</xdr:colOff>
      <xdr:row>35</xdr:row>
      <xdr:rowOff>18323</xdr:rowOff>
    </xdr:from>
    <xdr:to>
      <xdr:col>15</xdr:col>
      <xdr:colOff>382443</xdr:colOff>
      <xdr:row>50</xdr:row>
      <xdr:rowOff>161925</xdr:rowOff>
    </xdr:to>
    <xdr:sp macro="" textlink="">
      <xdr:nvSpPr>
        <xdr:cNvPr id="6" name="Rectangle: Rounded Corners 5">
          <a:extLst>
            <a:ext uri="{FF2B5EF4-FFF2-40B4-BE49-F238E27FC236}">
              <a16:creationId xmlns:a16="http://schemas.microsoft.com/office/drawing/2014/main" id="{B8F20288-3E90-1715-6BAE-CD8C1DFE2157}"/>
            </a:ext>
          </a:extLst>
        </xdr:cNvPr>
        <xdr:cNvSpPr/>
      </xdr:nvSpPr>
      <xdr:spPr>
        <a:xfrm>
          <a:off x="13312775" y="5438048"/>
          <a:ext cx="8672368" cy="1591402"/>
        </a:xfrm>
        <a:prstGeom prst="roundRect">
          <a:avLst/>
        </a:prstGeom>
        <a:solidFill>
          <a:srgbClr val="107C7C"/>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AU" sz="1400" b="1" i="0" u="none" strike="noStrike">
            <a:solidFill>
              <a:schemeClr val="lt1"/>
            </a:solidFill>
            <a:latin typeface="+mn-lt"/>
            <a:ea typeface="+mn-ea"/>
            <a:cs typeface="+mn-cs"/>
          </a:endParaRPr>
        </a:p>
      </xdr:txBody>
    </xdr:sp>
    <xdr:clientData/>
  </xdr:twoCellAnchor>
  <xdr:twoCellAnchor>
    <xdr:from>
      <xdr:col>9</xdr:col>
      <xdr:colOff>1009651</xdr:colOff>
      <xdr:row>58</xdr:row>
      <xdr:rowOff>19050</xdr:rowOff>
    </xdr:from>
    <xdr:to>
      <xdr:col>13</xdr:col>
      <xdr:colOff>647700</xdr:colOff>
      <xdr:row>59</xdr:row>
      <xdr:rowOff>82589</xdr:rowOff>
    </xdr:to>
    <xdr:grpSp>
      <xdr:nvGrpSpPr>
        <xdr:cNvPr id="12" name="Group 11">
          <a:extLst>
            <a:ext uri="{FF2B5EF4-FFF2-40B4-BE49-F238E27FC236}">
              <a16:creationId xmlns:a16="http://schemas.microsoft.com/office/drawing/2014/main" id="{BC4F0FBE-9956-4716-BFE9-55ACA271E98F}"/>
            </a:ext>
          </a:extLst>
        </xdr:cNvPr>
        <xdr:cNvGrpSpPr/>
      </xdr:nvGrpSpPr>
      <xdr:grpSpPr>
        <a:xfrm>
          <a:off x="14782801" y="11233150"/>
          <a:ext cx="4330699" cy="247689"/>
          <a:chOff x="9188451" y="9839325"/>
          <a:chExt cx="4337049" cy="244514"/>
        </a:xfrm>
      </xdr:grpSpPr>
      <xdr:sp macro="" textlink="$A$64">
        <xdr:nvSpPr>
          <xdr:cNvPr id="13" name="TextBox 12">
            <a:extLst>
              <a:ext uri="{FF2B5EF4-FFF2-40B4-BE49-F238E27FC236}">
                <a16:creationId xmlns:a16="http://schemas.microsoft.com/office/drawing/2014/main" id="{329BC28A-E2C8-1858-544C-FA368AC53CB1}"/>
              </a:ext>
            </a:extLst>
          </xdr:cNvPr>
          <xdr:cNvSpPr txBox="1"/>
        </xdr:nvSpPr>
        <xdr:spPr>
          <a:xfrm>
            <a:off x="9188451" y="9839325"/>
            <a:ext cx="3143250" cy="2350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fld id="{F59FA63A-F8EB-4F61-AA94-0493AD5AE22F}" type="TxLink">
              <a:rPr lang="en-US" sz="1400" b="1" i="0" u="none" strike="noStrike">
                <a:solidFill>
                  <a:schemeClr val="bg1"/>
                </a:solidFill>
                <a:effectLst/>
                <a:latin typeface="Calibri"/>
                <a:ea typeface="+mn-ea"/>
                <a:cs typeface="Calibri"/>
              </a:rPr>
              <a:pPr marL="0" marR="0" lvl="0" indent="0" defTabSz="914400" eaLnBrk="1" fontAlgn="auto" latinLnBrk="0" hangingPunct="1">
                <a:lnSpc>
                  <a:spcPct val="100000"/>
                </a:lnSpc>
                <a:spcBef>
                  <a:spcPts val="0"/>
                </a:spcBef>
                <a:spcAft>
                  <a:spcPts val="0"/>
                </a:spcAft>
                <a:buClrTx/>
                <a:buSzTx/>
                <a:buFontTx/>
                <a:buNone/>
                <a:tabLst/>
                <a:defRPr/>
              </a:pPr>
              <a:t> </a:t>
            </a:fld>
            <a:endParaRPr lang="en-AU" sz="1400" b="1" i="0">
              <a:solidFill>
                <a:schemeClr val="bg1"/>
              </a:solidFill>
              <a:effectLst/>
              <a:latin typeface="+mn-lt"/>
              <a:ea typeface="+mn-ea"/>
              <a:cs typeface="+mn-cs"/>
            </a:endParaRPr>
          </a:p>
        </xdr:txBody>
      </xdr:sp>
      <xdr:sp macro="" textlink="$A$65">
        <xdr:nvSpPr>
          <xdr:cNvPr id="14" name="TextBox 13">
            <a:extLst>
              <a:ext uri="{FF2B5EF4-FFF2-40B4-BE49-F238E27FC236}">
                <a16:creationId xmlns:a16="http://schemas.microsoft.com/office/drawing/2014/main" id="{050261D8-8C4E-EC61-09DB-3A997B7FB17A}"/>
              </a:ext>
            </a:extLst>
          </xdr:cNvPr>
          <xdr:cNvSpPr txBox="1"/>
        </xdr:nvSpPr>
        <xdr:spPr>
          <a:xfrm>
            <a:off x="12174177" y="9842458"/>
            <a:ext cx="1351323" cy="241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fld id="{C494B068-41A7-4F18-AC94-EED36FC1607B}" type="TxLink">
              <a:rPr lang="en-US" sz="1400" b="0" i="0" u="none" strike="noStrike">
                <a:solidFill>
                  <a:schemeClr val="bg1"/>
                </a:solidFill>
                <a:effectLst/>
                <a:latin typeface="Calibri"/>
                <a:ea typeface="+mn-ea"/>
                <a:cs typeface="Calibri"/>
              </a:rPr>
              <a:pPr marL="0" marR="0" lvl="0" indent="0" defTabSz="914400" eaLnBrk="1" fontAlgn="auto" latinLnBrk="0" hangingPunct="1">
                <a:lnSpc>
                  <a:spcPct val="100000"/>
                </a:lnSpc>
                <a:spcBef>
                  <a:spcPts val="0"/>
                </a:spcBef>
                <a:spcAft>
                  <a:spcPts val="0"/>
                </a:spcAft>
                <a:buClrTx/>
                <a:buSzTx/>
                <a:buFontTx/>
                <a:buNone/>
                <a:tabLst/>
                <a:defRPr/>
              </a:pPr>
              <a:t> </a:t>
            </a:fld>
            <a:endParaRPr lang="en-AU" sz="1400" b="0" i="0">
              <a:solidFill>
                <a:schemeClr val="bg1"/>
              </a:solidFill>
              <a:effectLst/>
              <a:latin typeface="+mn-lt"/>
              <a:ea typeface="+mn-ea"/>
              <a:cs typeface="+mn-cs"/>
            </a:endParaRPr>
          </a:p>
        </xdr:txBody>
      </xdr:sp>
    </xdr:grpSp>
    <xdr:clientData/>
  </xdr:twoCellAnchor>
  <xdr:twoCellAnchor>
    <xdr:from>
      <xdr:col>9</xdr:col>
      <xdr:colOff>485775</xdr:colOff>
      <xdr:row>58</xdr:row>
      <xdr:rowOff>38100</xdr:rowOff>
    </xdr:from>
    <xdr:to>
      <xdr:col>15</xdr:col>
      <xdr:colOff>563418</xdr:colOff>
      <xdr:row>64</xdr:row>
      <xdr:rowOff>152042</xdr:rowOff>
    </xdr:to>
    <xdr:grpSp>
      <xdr:nvGrpSpPr>
        <xdr:cNvPr id="20" name="Group 19">
          <a:extLst>
            <a:ext uri="{FF2B5EF4-FFF2-40B4-BE49-F238E27FC236}">
              <a16:creationId xmlns:a16="http://schemas.microsoft.com/office/drawing/2014/main" id="{53CA6F79-5873-4439-9934-21DD2DAE1AB5}"/>
            </a:ext>
          </a:extLst>
        </xdr:cNvPr>
        <xdr:cNvGrpSpPr/>
      </xdr:nvGrpSpPr>
      <xdr:grpSpPr>
        <a:xfrm>
          <a:off x="14258925" y="11252200"/>
          <a:ext cx="8662843" cy="1218842"/>
          <a:chOff x="1517530" y="5728402"/>
          <a:chExt cx="8668469" cy="1193398"/>
        </a:xfrm>
      </xdr:grpSpPr>
      <xdr:sp macro="" textlink="">
        <xdr:nvSpPr>
          <xdr:cNvPr id="21" name="Rectangle: Rounded Corners 20">
            <a:extLst>
              <a:ext uri="{FF2B5EF4-FFF2-40B4-BE49-F238E27FC236}">
                <a16:creationId xmlns:a16="http://schemas.microsoft.com/office/drawing/2014/main" id="{3F737C77-BCC2-46DA-F3F0-78F6496E4FB4}"/>
              </a:ext>
            </a:extLst>
          </xdr:cNvPr>
          <xdr:cNvSpPr/>
        </xdr:nvSpPr>
        <xdr:spPr>
          <a:xfrm>
            <a:off x="1517530" y="5740311"/>
            <a:ext cx="8668469" cy="1178314"/>
          </a:xfrm>
          <a:prstGeom prst="roundRect">
            <a:avLst/>
          </a:prstGeom>
          <a:solidFill>
            <a:srgbClr val="107C7C"/>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AU" sz="1400" b="1" i="0" u="none" strike="noStrike">
              <a:solidFill>
                <a:schemeClr val="lt1"/>
              </a:solidFill>
              <a:latin typeface="+mn-lt"/>
              <a:ea typeface="+mn-ea"/>
              <a:cs typeface="+mn-cs"/>
            </a:endParaRPr>
          </a:p>
        </xdr:txBody>
      </xdr:sp>
      <xdr:sp macro="" textlink="'Work Tables'!A62">
        <xdr:nvSpPr>
          <xdr:cNvPr id="22" name="TextBox 21">
            <a:extLst>
              <a:ext uri="{FF2B5EF4-FFF2-40B4-BE49-F238E27FC236}">
                <a16:creationId xmlns:a16="http://schemas.microsoft.com/office/drawing/2014/main" id="{277201E1-6C37-290D-1B4D-CBD0591D07A9}"/>
              </a:ext>
            </a:extLst>
          </xdr:cNvPr>
          <xdr:cNvSpPr txBox="1"/>
        </xdr:nvSpPr>
        <xdr:spPr>
          <a:xfrm>
            <a:off x="1776502" y="6174041"/>
            <a:ext cx="8180897" cy="747759"/>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l"/>
            <a:fld id="{21740AE6-CF51-40CE-B8FD-8766F95B9FD5}" type="TxLink">
              <a:rPr lang="en-US" sz="1400" b="0">
                <a:solidFill>
                  <a:schemeClr val="lt1"/>
                </a:solidFill>
                <a:latin typeface="+mn-lt"/>
                <a:ea typeface="+mn-ea"/>
                <a:cs typeface="+mn-cs"/>
              </a:rPr>
              <a:pPr marL="0" indent="0" algn="l"/>
              <a:t> </a:t>
            </a:fld>
            <a:endParaRPr lang="en-AU" sz="1400" b="0">
              <a:solidFill>
                <a:schemeClr val="lt1"/>
              </a:solidFill>
              <a:latin typeface="+mn-lt"/>
              <a:ea typeface="+mn-ea"/>
              <a:cs typeface="+mn-cs"/>
            </a:endParaRPr>
          </a:p>
        </xdr:txBody>
      </xdr:sp>
      <xdr:sp macro="" textlink="'Work Tables'!A61">
        <xdr:nvSpPr>
          <xdr:cNvPr id="23" name="TextBox 22">
            <a:extLst>
              <a:ext uri="{FF2B5EF4-FFF2-40B4-BE49-F238E27FC236}">
                <a16:creationId xmlns:a16="http://schemas.microsoft.com/office/drawing/2014/main" id="{65763042-A9C9-34F4-5FD1-068F85E98BCD}"/>
              </a:ext>
            </a:extLst>
          </xdr:cNvPr>
          <xdr:cNvSpPr txBox="1"/>
        </xdr:nvSpPr>
        <xdr:spPr>
          <a:xfrm>
            <a:off x="1776502" y="5728402"/>
            <a:ext cx="8172959" cy="528305"/>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l"/>
            <a:fld id="{FFAB96EE-B7C6-4A62-9C53-2201A5AD9BF9}" type="TxLink">
              <a:rPr lang="en-US" sz="1400" b="0">
                <a:solidFill>
                  <a:schemeClr val="lt1"/>
                </a:solidFill>
                <a:latin typeface="+mn-lt"/>
                <a:ea typeface="+mn-ea"/>
                <a:cs typeface="+mn-cs"/>
              </a:rPr>
              <a:pPr marL="0" indent="0" algn="l"/>
              <a:t>Complete the table to view results</a:t>
            </a:fld>
            <a:endParaRPr lang="en-AU" sz="1400" b="0">
              <a:solidFill>
                <a:schemeClr val="lt1"/>
              </a:solidFill>
              <a:latin typeface="+mn-lt"/>
              <a:ea typeface="+mn-ea"/>
              <a:cs typeface="+mn-cs"/>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editAs="oneCell">
    <xdr:from>
      <xdr:col>8</xdr:col>
      <xdr:colOff>809625</xdr:colOff>
      <xdr:row>2</xdr:row>
      <xdr:rowOff>9525</xdr:rowOff>
    </xdr:from>
    <xdr:to>
      <xdr:col>9</xdr:col>
      <xdr:colOff>1419225</xdr:colOff>
      <xdr:row>15</xdr:row>
      <xdr:rowOff>57150</xdr:rowOff>
    </xdr:to>
    <mc:AlternateContent xmlns:mc="http://schemas.openxmlformats.org/markup-compatibility/2006" xmlns:a14="http://schemas.microsoft.com/office/drawing/2010/main">
      <mc:Choice Requires="a14">
        <xdr:graphicFrame macro="">
          <xdr:nvGraphicFramePr>
            <xdr:cNvPr id="2" name="Peer Group 3">
              <a:extLst>
                <a:ext uri="{FF2B5EF4-FFF2-40B4-BE49-F238E27FC236}">
                  <a16:creationId xmlns:a16="http://schemas.microsoft.com/office/drawing/2014/main" id="{C2907BA7-60D6-869B-3E11-456556835658}"/>
                </a:ext>
              </a:extLst>
            </xdr:cNvPr>
            <xdr:cNvGraphicFramePr/>
          </xdr:nvGraphicFramePr>
          <xdr:xfrm>
            <a:off x="0" y="0"/>
            <a:ext cx="0" cy="0"/>
          </xdr:xfrm>
          <a:graphic>
            <a:graphicData uri="http://schemas.microsoft.com/office/drawing/2010/slicer">
              <sle:slicer xmlns:sle="http://schemas.microsoft.com/office/drawing/2010/slicer" name="Peer Group 3"/>
            </a:graphicData>
          </a:graphic>
        </xdr:graphicFrame>
      </mc:Choice>
      <mc:Fallback xmlns="">
        <xdr:sp macro="" textlink="">
          <xdr:nvSpPr>
            <xdr:cNvPr id="0" name=""/>
            <xdr:cNvSpPr>
              <a:spLocks noTextEdit="1"/>
            </xdr:cNvSpPr>
          </xdr:nvSpPr>
          <xdr:spPr>
            <a:xfrm>
              <a:off x="12896850" y="390525"/>
              <a:ext cx="1828800" cy="2524125"/>
            </a:xfrm>
            <a:prstGeom prst="rect">
              <a:avLst/>
            </a:prstGeom>
            <a:solidFill>
              <a:prstClr val="white"/>
            </a:solidFill>
            <a:ln w="1">
              <a:solidFill>
                <a:prstClr val="green"/>
              </a:solidFill>
            </a:ln>
          </xdr:spPr>
          <xdr:txBody>
            <a:bodyPr vertOverflow="clip" horzOverflow="clip"/>
            <a:lstStyle/>
            <a:p>
              <a:r>
                <a:rPr lang="en-A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6.xml><?xml version="1.0" encoding="utf-8"?>
<xdr:wsDr xmlns:xdr="http://schemas.openxmlformats.org/drawingml/2006/spreadsheetDrawing" xmlns:a="http://schemas.openxmlformats.org/drawingml/2006/main">
  <xdr:twoCellAnchor>
    <xdr:from>
      <xdr:col>1</xdr:col>
      <xdr:colOff>238125</xdr:colOff>
      <xdr:row>0</xdr:row>
      <xdr:rowOff>57150</xdr:rowOff>
    </xdr:from>
    <xdr:to>
      <xdr:col>13</xdr:col>
      <xdr:colOff>371475</xdr:colOff>
      <xdr:row>2</xdr:row>
      <xdr:rowOff>76200</xdr:rowOff>
    </xdr:to>
    <xdr:sp macro="" textlink="">
      <xdr:nvSpPr>
        <xdr:cNvPr id="2" name="TextBox 1">
          <a:extLst>
            <a:ext uri="{FF2B5EF4-FFF2-40B4-BE49-F238E27FC236}">
              <a16:creationId xmlns:a16="http://schemas.microsoft.com/office/drawing/2014/main" id="{211A85A8-F932-4888-9623-5E4CA5E2B27B}"/>
            </a:ext>
          </a:extLst>
        </xdr:cNvPr>
        <xdr:cNvSpPr txBox="1"/>
      </xdr:nvSpPr>
      <xdr:spPr>
        <a:xfrm>
          <a:off x="425450" y="57150"/>
          <a:ext cx="7448550" cy="381000"/>
        </a:xfrm>
        <a:prstGeom prst="rect">
          <a:avLst/>
        </a:prstGeom>
        <a:solidFill>
          <a:srgbClr val="107C7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n-AU" sz="2000" b="1">
              <a:solidFill>
                <a:schemeClr val="lt1"/>
              </a:solidFill>
              <a:latin typeface="+mn-lt"/>
              <a:ea typeface="+mn-ea"/>
              <a:cs typeface="+mn-cs"/>
            </a:rPr>
            <a:t>Find your peer group</a:t>
          </a:r>
          <a:endParaRPr lang="en-AU" sz="2000" b="1" baseline="0">
            <a:solidFill>
              <a:schemeClr val="lt1"/>
            </a:solidFill>
            <a:latin typeface="+mn-lt"/>
            <a:ea typeface="+mn-ea"/>
            <a:cs typeface="+mn-cs"/>
          </a:endParaRPr>
        </a:p>
      </xdr:txBody>
    </xdr:sp>
    <xdr:clientData/>
  </xdr:twoCellAnchor>
  <xdr:twoCellAnchor>
    <xdr:from>
      <xdr:col>4</xdr:col>
      <xdr:colOff>590549</xdr:colOff>
      <xdr:row>4</xdr:row>
      <xdr:rowOff>114300</xdr:rowOff>
    </xdr:from>
    <xdr:to>
      <xdr:col>9</xdr:col>
      <xdr:colOff>600074</xdr:colOff>
      <xdr:row>6</xdr:row>
      <xdr:rowOff>75712</xdr:rowOff>
    </xdr:to>
    <xdr:sp macro="" textlink="">
      <xdr:nvSpPr>
        <xdr:cNvPr id="3" name="Rectangle: Rounded Corners 2">
          <a:extLst>
            <a:ext uri="{FF2B5EF4-FFF2-40B4-BE49-F238E27FC236}">
              <a16:creationId xmlns:a16="http://schemas.microsoft.com/office/drawing/2014/main" id="{9061A6C8-9E17-4338-8FA9-1D6BC0AC0113}"/>
            </a:ext>
          </a:extLst>
        </xdr:cNvPr>
        <xdr:cNvSpPr/>
      </xdr:nvSpPr>
      <xdr:spPr>
        <a:xfrm>
          <a:off x="2609849" y="838200"/>
          <a:ext cx="3060700" cy="323362"/>
        </a:xfrm>
        <a:prstGeom prst="roundRect">
          <a:avLst/>
        </a:prstGeom>
        <a:solidFill>
          <a:srgbClr val="107C7C"/>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400" b="1"/>
            <a:t>1. Select your</a:t>
          </a:r>
          <a:r>
            <a:rPr lang="en-AU" sz="1400" b="1" baseline="0"/>
            <a:t> state:</a:t>
          </a:r>
          <a:endParaRPr lang="en-AU" sz="1400" b="1"/>
        </a:p>
      </xdr:txBody>
    </xdr:sp>
    <xdr:clientData/>
  </xdr:twoCellAnchor>
  <xdr:twoCellAnchor>
    <xdr:from>
      <xdr:col>5</xdr:col>
      <xdr:colOff>6350</xdr:colOff>
      <xdr:row>9</xdr:row>
      <xdr:rowOff>95250</xdr:rowOff>
    </xdr:from>
    <xdr:to>
      <xdr:col>9</xdr:col>
      <xdr:colOff>590550</xdr:colOff>
      <xdr:row>11</xdr:row>
      <xdr:rowOff>56662</xdr:rowOff>
    </xdr:to>
    <xdr:sp macro="" textlink="">
      <xdr:nvSpPr>
        <xdr:cNvPr id="4" name="Rectangle: Rounded Corners 3">
          <a:extLst>
            <a:ext uri="{FF2B5EF4-FFF2-40B4-BE49-F238E27FC236}">
              <a16:creationId xmlns:a16="http://schemas.microsoft.com/office/drawing/2014/main" id="{CAB3F789-4C24-4990-88F0-7CEE57721756}"/>
            </a:ext>
          </a:extLst>
        </xdr:cNvPr>
        <xdr:cNvSpPr/>
      </xdr:nvSpPr>
      <xdr:spPr>
        <a:xfrm>
          <a:off x="2638425" y="1838325"/>
          <a:ext cx="3019425" cy="323362"/>
        </a:xfrm>
        <a:prstGeom prst="roundRect">
          <a:avLst/>
        </a:prstGeom>
        <a:solidFill>
          <a:srgbClr val="107C7C"/>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400" b="1"/>
            <a:t>2. Select your</a:t>
          </a:r>
          <a:r>
            <a:rPr lang="en-AU" sz="1400" b="1" baseline="0"/>
            <a:t> facility:</a:t>
          </a:r>
          <a:endParaRPr lang="en-AU" sz="1400" b="1"/>
        </a:p>
      </xdr:txBody>
    </xdr:sp>
    <xdr:clientData/>
  </xdr:twoCellAnchor>
  <xdr:twoCellAnchor>
    <xdr:from>
      <xdr:col>4</xdr:col>
      <xdr:colOff>565149</xdr:colOff>
      <xdr:row>15</xdr:row>
      <xdr:rowOff>38100</xdr:rowOff>
    </xdr:from>
    <xdr:to>
      <xdr:col>10</xdr:col>
      <xdr:colOff>9525</xdr:colOff>
      <xdr:row>18</xdr:row>
      <xdr:rowOff>0</xdr:rowOff>
    </xdr:to>
    <xdr:sp macro="" textlink="LookupTables!P6">
      <xdr:nvSpPr>
        <xdr:cNvPr id="5" name="Rectangle: Rounded Corners 4">
          <a:extLst>
            <a:ext uri="{FF2B5EF4-FFF2-40B4-BE49-F238E27FC236}">
              <a16:creationId xmlns:a16="http://schemas.microsoft.com/office/drawing/2014/main" id="{AD55E5D6-615C-4E56-B200-A224030C91C5}"/>
            </a:ext>
          </a:extLst>
        </xdr:cNvPr>
        <xdr:cNvSpPr/>
      </xdr:nvSpPr>
      <xdr:spPr>
        <a:xfrm>
          <a:off x="2581274" y="2867025"/>
          <a:ext cx="3101976" cy="504825"/>
        </a:xfrm>
        <a:prstGeom prst="roundRect">
          <a:avLst/>
        </a:prstGeom>
        <a:solidFill>
          <a:srgbClr val="107C7C"/>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fld id="{83B976D5-093B-4AA2-AD0F-563507762760}" type="TxLink">
            <a:rPr lang="en-US" sz="1400" b="1">
              <a:solidFill>
                <a:schemeClr val="lt1"/>
              </a:solidFill>
              <a:latin typeface="+mn-lt"/>
              <a:ea typeface="+mn-ea"/>
              <a:cs typeface="+mn-cs"/>
            </a:rPr>
            <a:pPr marL="0" indent="0" algn="ctr"/>
            <a:t>Select your state and facility</a:t>
          </a:fld>
          <a:endParaRPr lang="en-AU" sz="1400" b="1">
            <a:solidFill>
              <a:schemeClr val="lt1"/>
            </a:solidFill>
            <a:latin typeface="+mn-lt"/>
            <a:ea typeface="+mn-ea"/>
            <a:cs typeface="+mn-cs"/>
          </a:endParaRPr>
        </a:p>
      </xdr:txBody>
    </xdr:sp>
    <xdr:clientData/>
  </xdr:twoCellAnchor>
  <xdr:twoCellAnchor editAs="oneCell">
    <xdr:from>
      <xdr:col>5</xdr:col>
      <xdr:colOff>85725</xdr:colOff>
      <xdr:row>18</xdr:row>
      <xdr:rowOff>161925</xdr:rowOff>
    </xdr:from>
    <xdr:to>
      <xdr:col>5</xdr:col>
      <xdr:colOff>363536</xdr:colOff>
      <xdr:row>20</xdr:row>
      <xdr:rowOff>36511</xdr:rowOff>
    </xdr:to>
    <xdr:pic>
      <xdr:nvPicPr>
        <xdr:cNvPr id="6" name="Graphic 5" descr="Badge Question Mark outline">
          <a:extLst>
            <a:ext uri="{FF2B5EF4-FFF2-40B4-BE49-F238E27FC236}">
              <a16:creationId xmlns:a16="http://schemas.microsoft.com/office/drawing/2014/main" id="{473AE7BF-BD19-421B-8B1D-AA76E87851F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2711450" y="3530600"/>
          <a:ext cx="280986" cy="23971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76200</xdr:rowOff>
    </xdr:from>
    <xdr:to>
      <xdr:col>14</xdr:col>
      <xdr:colOff>0</xdr:colOff>
      <xdr:row>2</xdr:row>
      <xdr:rowOff>95250</xdr:rowOff>
    </xdr:to>
    <xdr:sp macro="" textlink="">
      <xdr:nvSpPr>
        <xdr:cNvPr id="2" name="TextBox 1">
          <a:extLst>
            <a:ext uri="{FF2B5EF4-FFF2-40B4-BE49-F238E27FC236}">
              <a16:creationId xmlns:a16="http://schemas.microsoft.com/office/drawing/2014/main" id="{82143B86-445D-4383-BA3A-95CC747130D3}"/>
            </a:ext>
          </a:extLst>
        </xdr:cNvPr>
        <xdr:cNvSpPr txBox="1"/>
      </xdr:nvSpPr>
      <xdr:spPr>
        <a:xfrm>
          <a:off x="0" y="76200"/>
          <a:ext cx="8420100" cy="381000"/>
        </a:xfrm>
        <a:prstGeom prst="rect">
          <a:avLst/>
        </a:prstGeom>
        <a:solidFill>
          <a:srgbClr val="107C7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n-AU" sz="2000" b="1">
              <a:solidFill>
                <a:schemeClr val="lt1"/>
              </a:solidFill>
              <a:latin typeface="+mn-lt"/>
              <a:ea typeface="+mn-ea"/>
              <a:cs typeface="+mn-cs"/>
            </a:rPr>
            <a:t>Reference Populations</a:t>
          </a:r>
          <a:endParaRPr lang="en-AU" sz="2000" b="1" baseline="0">
            <a:solidFill>
              <a:schemeClr val="lt1"/>
            </a:solidFill>
            <a:latin typeface="+mn-lt"/>
            <a:ea typeface="+mn-ea"/>
            <a:cs typeface="+mn-cs"/>
          </a:endParaRPr>
        </a:p>
      </xdr:txBody>
    </xdr:sp>
    <xdr:clientData/>
  </xdr:twoCellAnchor>
  <xdr:twoCellAnchor editAs="oneCell">
    <xdr:from>
      <xdr:col>2</xdr:col>
      <xdr:colOff>114300</xdr:colOff>
      <xdr:row>5</xdr:row>
      <xdr:rowOff>230557</xdr:rowOff>
    </xdr:from>
    <xdr:to>
      <xdr:col>5</xdr:col>
      <xdr:colOff>466725</xdr:colOff>
      <xdr:row>16</xdr:row>
      <xdr:rowOff>189635</xdr:rowOff>
    </xdr:to>
    <mc:AlternateContent xmlns:mc="http://schemas.openxmlformats.org/markup-compatibility/2006" xmlns:a14="http://schemas.microsoft.com/office/drawing/2010/main">
      <mc:Choice Requires="a14">
        <xdr:graphicFrame macro="">
          <xdr:nvGraphicFramePr>
            <xdr:cNvPr id="3" name="Peer Group 2">
              <a:extLst>
                <a:ext uri="{FF2B5EF4-FFF2-40B4-BE49-F238E27FC236}">
                  <a16:creationId xmlns:a16="http://schemas.microsoft.com/office/drawing/2014/main" id="{3129683A-8F62-4249-B90E-9A79E8C9D075}"/>
                </a:ext>
              </a:extLst>
            </xdr:cNvPr>
            <xdr:cNvGraphicFramePr/>
          </xdr:nvGraphicFramePr>
          <xdr:xfrm>
            <a:off x="0" y="0"/>
            <a:ext cx="0" cy="0"/>
          </xdr:xfrm>
          <a:graphic>
            <a:graphicData uri="http://schemas.microsoft.com/office/drawing/2010/slicer">
              <sle:slicer xmlns:sle="http://schemas.microsoft.com/office/drawing/2010/slicer" name="Peer Group 2"/>
            </a:graphicData>
          </a:graphic>
        </xdr:graphicFrame>
      </mc:Choice>
      <mc:Fallback xmlns="">
        <xdr:sp macro="" textlink="">
          <xdr:nvSpPr>
            <xdr:cNvPr id="0" name=""/>
            <xdr:cNvSpPr>
              <a:spLocks noTextEdit="1"/>
            </xdr:cNvSpPr>
          </xdr:nvSpPr>
          <xdr:spPr>
            <a:xfrm>
              <a:off x="910936" y="1139762"/>
              <a:ext cx="2167659" cy="2565464"/>
            </a:xfrm>
            <a:prstGeom prst="rect">
              <a:avLst/>
            </a:prstGeom>
            <a:solidFill>
              <a:prstClr val="white"/>
            </a:solidFill>
            <a:ln w="1">
              <a:solidFill>
                <a:prstClr val="green"/>
              </a:solidFill>
            </a:ln>
          </xdr:spPr>
          <xdr:txBody>
            <a:bodyPr vertOverflow="clip" horzOverflow="clip"/>
            <a:lstStyle/>
            <a:p>
              <a:r>
                <a:rPr lang="en-A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57150</xdr:rowOff>
    </xdr:from>
    <xdr:to>
      <xdr:col>11</xdr:col>
      <xdr:colOff>187325</xdr:colOff>
      <xdr:row>2</xdr:row>
      <xdr:rowOff>76200</xdr:rowOff>
    </xdr:to>
    <xdr:sp macro="" textlink="">
      <xdr:nvSpPr>
        <xdr:cNvPr id="2" name="TextBox 1">
          <a:extLst>
            <a:ext uri="{FF2B5EF4-FFF2-40B4-BE49-F238E27FC236}">
              <a16:creationId xmlns:a16="http://schemas.microsoft.com/office/drawing/2014/main" id="{AC4699AE-02C6-4873-8A26-326B7402391D}"/>
            </a:ext>
          </a:extLst>
        </xdr:cNvPr>
        <xdr:cNvSpPr txBox="1"/>
      </xdr:nvSpPr>
      <xdr:spPr>
        <a:xfrm>
          <a:off x="0" y="57150"/>
          <a:ext cx="11817350" cy="381000"/>
        </a:xfrm>
        <a:prstGeom prst="rect">
          <a:avLst/>
        </a:prstGeom>
        <a:solidFill>
          <a:srgbClr val="107C7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n-AU" sz="2000" b="1">
              <a:solidFill>
                <a:schemeClr val="lt1"/>
              </a:solidFill>
              <a:latin typeface="+mn-lt"/>
              <a:ea typeface="+mn-ea"/>
              <a:cs typeface="+mn-cs"/>
            </a:rPr>
            <a:t>Reference Populations</a:t>
          </a:r>
          <a:endParaRPr lang="en-AU" sz="2000" b="1" baseline="0">
            <a:solidFill>
              <a:schemeClr val="lt1"/>
            </a:solidFill>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57150</xdr:rowOff>
    </xdr:from>
    <xdr:to>
      <xdr:col>11</xdr:col>
      <xdr:colOff>187325</xdr:colOff>
      <xdr:row>2</xdr:row>
      <xdr:rowOff>76200</xdr:rowOff>
    </xdr:to>
    <xdr:sp macro="" textlink="">
      <xdr:nvSpPr>
        <xdr:cNvPr id="2" name="TextBox 1">
          <a:extLst>
            <a:ext uri="{FF2B5EF4-FFF2-40B4-BE49-F238E27FC236}">
              <a16:creationId xmlns:a16="http://schemas.microsoft.com/office/drawing/2014/main" id="{BB643D79-4F9B-4002-BFF9-910ABF5AA94C}"/>
            </a:ext>
          </a:extLst>
        </xdr:cNvPr>
        <xdr:cNvSpPr txBox="1"/>
      </xdr:nvSpPr>
      <xdr:spPr>
        <a:xfrm>
          <a:off x="0" y="57150"/>
          <a:ext cx="11369675" cy="400050"/>
        </a:xfrm>
        <a:prstGeom prst="rect">
          <a:avLst/>
        </a:prstGeom>
        <a:solidFill>
          <a:srgbClr val="107C7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n-AU" sz="2000" b="1">
              <a:solidFill>
                <a:schemeClr val="lt1"/>
              </a:solidFill>
              <a:latin typeface="+mn-lt"/>
              <a:ea typeface="+mn-ea"/>
              <a:cs typeface="+mn-cs"/>
            </a:rPr>
            <a:t>Reference Populations</a:t>
          </a:r>
          <a:endParaRPr lang="en-AU" sz="2000" b="1" baseline="0">
            <a:solidFill>
              <a:schemeClr val="lt1"/>
            </a:solidFill>
            <a:latin typeface="+mn-lt"/>
            <a:ea typeface="+mn-ea"/>
            <a:cs typeface="+mn-cs"/>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healthgov-my.sharepoint.com/personal/rohit_warrier_safetyandquality_gov_au/Documents/Documents/Projects/007%20Hysterectomy%20rates%20CCS%20spreadsheet/Final%20Rate%20Calculator.xlsx" TargetMode="External"/><Relationship Id="rId1" Type="http://schemas.openxmlformats.org/officeDocument/2006/relationships/externalLinkPath" Target="https://healthgov-my.sharepoint.com/personal/rohit_warrier_safetyandquality_gov_au/Documents/Documents/Projects/007%20Hysterectomy%20rates%20CCS%20spreadsheet/Final%20Rate%20Calculator.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warrir\AppData\Local\Microsoft\Windows\INetCache\Content.Outlook\L08AOQFD\National%20reference%20set%20Hysterectomy%202024%20-%2015to55yrs%20-%202022_23.xlsx" TargetMode="External"/><Relationship Id="rId1" Type="http://schemas.openxmlformats.org/officeDocument/2006/relationships/externalLinkPath" Target="/Users/warrir/AppData/Local/Microsoft/Windows/INetCache/Content.Outlook/L08AOQFD/National%20reference%20set%20Hysterectomy%202024%20-%2015to55yrs%20-%202022_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ons"/>
      <sheetName val="Calculation Template"/>
      <sheetName val="Peer Group"/>
      <sheetName val="Population Reference"/>
      <sheetName val="Population Reference (2)"/>
      <sheetName val="Facility List"/>
      <sheetName val="LookupTables"/>
      <sheetName val="Work Tables"/>
      <sheetName val="Data"/>
    </sheetNames>
    <sheetDataSet>
      <sheetData sheetId="0"/>
      <sheetData sheetId="1"/>
      <sheetData sheetId="2"/>
      <sheetData sheetId="3"/>
      <sheetData sheetId="4"/>
      <sheetData sheetId="5"/>
      <sheetData sheetId="6"/>
      <sheetData sheetId="7"/>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eference populations"/>
      <sheetName val="Reference rates"/>
    </sheetNames>
    <sheetDataSet>
      <sheetData sheetId="0"/>
      <sheetData sheetId="1">
        <row r="1">
          <cell r="B1" t="str">
            <v>peer_group</v>
          </cell>
          <cell r="D1" t="str">
            <v>hyst</v>
          </cell>
        </row>
        <row r="2">
          <cell r="B2" t="str">
            <v>National</v>
          </cell>
          <cell r="D2">
            <v>6913</v>
          </cell>
        </row>
        <row r="3">
          <cell r="B3" t="str">
            <v>Public acute group A</v>
          </cell>
          <cell r="D3">
            <v>2781</v>
          </cell>
        </row>
        <row r="4">
          <cell r="B4" t="str">
            <v>Public acute group B</v>
          </cell>
          <cell r="D4">
            <v>969</v>
          </cell>
        </row>
        <row r="5">
          <cell r="B5" t="str">
            <v>Principal referral</v>
          </cell>
          <cell r="D5">
            <v>1701</v>
          </cell>
        </row>
        <row r="6">
          <cell r="B6" t="str">
            <v>Public acute group C</v>
          </cell>
          <cell r="D6">
            <v>612</v>
          </cell>
        </row>
        <row r="7">
          <cell r="B7" t="str">
            <v>Womens</v>
          </cell>
          <cell r="D7">
            <v>850</v>
          </cell>
        </row>
      </sheetData>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ARRIER, Rohit" refreshedDate="45455.435819212966" createdVersion="8" refreshedVersion="8" minRefreshableVersion="3" recordCount="90" xr:uid="{B70A44C3-F5E3-40B0-B530-9AB2CD4A18C6}">
  <cacheSource type="worksheet">
    <worksheetSource ref="A3:D93" sheet="Data"/>
  </cacheSource>
  <cacheFields count="4">
    <cacheField name="Peer Group" numFmtId="0">
      <sharedItems count="7">
        <s v="Principal referral"/>
        <s v="Public acute group A"/>
        <s v="Public acute group B"/>
        <s v="Public acute group C"/>
        <s v="Women's"/>
        <s v="National"/>
        <s v="Womens" u="1"/>
      </sharedItems>
    </cacheField>
    <cacheField name="Age group" numFmtId="0">
      <sharedItems count="17">
        <s v="15-19"/>
        <s v="20-24"/>
        <s v="25-29"/>
        <s v="30-34"/>
        <s v="35-39"/>
        <s v="40-44"/>
        <s v="45-49"/>
        <s v="50-54"/>
        <s v="55-59"/>
        <s v="60-64"/>
        <s v="65-69"/>
        <s v="70-74"/>
        <s v="75-79"/>
        <s v="80-84"/>
        <s v="85+"/>
        <s v="50-55" u="1"/>
        <s v="56-60" u="1"/>
      </sharedItems>
    </cacheField>
    <cacheField name="Reference population" numFmtId="0">
      <sharedItems containsSemiMixedTypes="0" containsString="0" containsNumber="1" containsInteger="1" minValue="122" maxValue="142745"/>
    </cacheField>
    <cacheField name="Separations" numFmtId="0">
      <sharedItems containsSemiMixedTypes="0" containsString="0" containsNumber="1" containsInteger="1" minValue="801" maxValue="9333"/>
    </cacheField>
  </cacheFields>
  <extLst>
    <ext xmlns:x14="http://schemas.microsoft.com/office/spreadsheetml/2009/9/main" uri="{725AE2AE-9491-48be-B2B4-4EB974FC3084}">
      <x14:pivotCacheDefinition pivotCacheId="1571934682"/>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ARRIER, Rohit" refreshedDate="45462.433224074077" createdVersion="8" refreshedVersion="8" minRefreshableVersion="3" recordCount="48" xr:uid="{9D71958B-1297-43D0-98E0-051C906E7179}">
  <cacheSource type="worksheet">
    <worksheetSource ref="G3:J51" sheet="Data"/>
  </cacheSource>
  <cacheFields count="4">
    <cacheField name="Peer Group" numFmtId="0">
      <sharedItems count="6">
        <s v="National"/>
        <s v="Public acute group A"/>
        <s v="Public acute group B"/>
        <s v="Principal referral"/>
        <s v="Public acute group C"/>
        <s v="Womens"/>
      </sharedItems>
    </cacheField>
    <cacheField name="Age Group" numFmtId="0">
      <sharedItems count="8">
        <s v="15-19"/>
        <s v="20-24"/>
        <s v="25-29"/>
        <s v="30-34"/>
        <s v="35-39"/>
        <s v="40-44"/>
        <s v="45-49"/>
        <s v="50-55"/>
      </sharedItems>
    </cacheField>
    <cacheField name="Reference Population" numFmtId="0">
      <sharedItems containsSemiMixedTypes="0" containsString="0" containsNumber="1" containsInteger="1" minValue="699" maxValue="74074"/>
    </cacheField>
    <cacheField name="Separations" numFmtId="0">
      <sharedItems containsSemiMixedTypes="0" containsString="0" containsNumber="1" containsInteger="1" minValue="612" maxValue="6913"/>
    </cacheField>
  </cacheFields>
  <extLst>
    <ext xmlns:x14="http://schemas.microsoft.com/office/spreadsheetml/2009/9/main" uri="{725AE2AE-9491-48be-B2B4-4EB974FC3084}">
      <x14:pivotCacheDefinition pivotCacheId="18996253"/>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0">
  <r>
    <x v="0"/>
    <x v="0"/>
    <n v="11718"/>
    <n v="2379"/>
  </r>
  <r>
    <x v="0"/>
    <x v="1"/>
    <n v="18123"/>
    <n v="2379"/>
  </r>
  <r>
    <x v="0"/>
    <x v="2"/>
    <n v="23171"/>
    <n v="2379"/>
  </r>
  <r>
    <x v="0"/>
    <x v="3"/>
    <n v="25218"/>
    <n v="2379"/>
  </r>
  <r>
    <x v="0"/>
    <x v="4"/>
    <n v="23456"/>
    <n v="2379"/>
  </r>
  <r>
    <x v="0"/>
    <x v="5"/>
    <n v="21728"/>
    <n v="2379"/>
  </r>
  <r>
    <x v="0"/>
    <x v="6"/>
    <n v="22364"/>
    <n v="2379"/>
  </r>
  <r>
    <x v="0"/>
    <x v="7"/>
    <n v="26482"/>
    <n v="2379"/>
  </r>
  <r>
    <x v="0"/>
    <x v="8"/>
    <n v="26843"/>
    <n v="2379"/>
  </r>
  <r>
    <x v="0"/>
    <x v="9"/>
    <n v="31506"/>
    <n v="2379"/>
  </r>
  <r>
    <x v="0"/>
    <x v="10"/>
    <n v="33255"/>
    <n v="2379"/>
  </r>
  <r>
    <x v="0"/>
    <x v="11"/>
    <n v="36580"/>
    <n v="2379"/>
  </r>
  <r>
    <x v="0"/>
    <x v="12"/>
    <n v="39191"/>
    <n v="2379"/>
  </r>
  <r>
    <x v="0"/>
    <x v="13"/>
    <n v="35827"/>
    <n v="2379"/>
  </r>
  <r>
    <x v="0"/>
    <x v="14"/>
    <n v="53782"/>
    <n v="2379"/>
  </r>
  <r>
    <x v="1"/>
    <x v="0"/>
    <n v="11060"/>
    <n v="3741"/>
  </r>
  <r>
    <x v="1"/>
    <x v="1"/>
    <n v="16334"/>
    <n v="3741"/>
  </r>
  <r>
    <x v="1"/>
    <x v="2"/>
    <n v="21334"/>
    <n v="3741"/>
  </r>
  <r>
    <x v="1"/>
    <x v="3"/>
    <n v="23434"/>
    <n v="3741"/>
  </r>
  <r>
    <x v="1"/>
    <x v="4"/>
    <n v="21591"/>
    <n v="3741"/>
  </r>
  <r>
    <x v="1"/>
    <x v="5"/>
    <n v="19016"/>
    <n v="3741"/>
  </r>
  <r>
    <x v="1"/>
    <x v="6"/>
    <n v="19326"/>
    <n v="3741"/>
  </r>
  <r>
    <x v="1"/>
    <x v="7"/>
    <n v="24006"/>
    <n v="3741"/>
  </r>
  <r>
    <x v="1"/>
    <x v="8"/>
    <n v="24349"/>
    <n v="3741"/>
  </r>
  <r>
    <x v="1"/>
    <x v="9"/>
    <n v="28782"/>
    <n v="3741"/>
  </r>
  <r>
    <x v="1"/>
    <x v="10"/>
    <n v="31262"/>
    <n v="3741"/>
  </r>
  <r>
    <x v="1"/>
    <x v="11"/>
    <n v="36369"/>
    <n v="3741"/>
  </r>
  <r>
    <x v="1"/>
    <x v="12"/>
    <n v="40082"/>
    <n v="3741"/>
  </r>
  <r>
    <x v="1"/>
    <x v="13"/>
    <n v="38131"/>
    <n v="3741"/>
  </r>
  <r>
    <x v="1"/>
    <x v="14"/>
    <n v="56560"/>
    <n v="3741"/>
  </r>
  <r>
    <x v="2"/>
    <x v="0"/>
    <n v="3246"/>
    <n v="1281"/>
  </r>
  <r>
    <x v="2"/>
    <x v="1"/>
    <n v="4730"/>
    <n v="1281"/>
  </r>
  <r>
    <x v="2"/>
    <x v="2"/>
    <n v="6231"/>
    <n v="1281"/>
  </r>
  <r>
    <x v="2"/>
    <x v="3"/>
    <n v="7071"/>
    <n v="1281"/>
  </r>
  <r>
    <x v="2"/>
    <x v="4"/>
    <n v="6238"/>
    <n v="1281"/>
  </r>
  <r>
    <x v="2"/>
    <x v="5"/>
    <n v="5603"/>
    <n v="1281"/>
  </r>
  <r>
    <x v="2"/>
    <x v="6"/>
    <n v="5596"/>
    <n v="1281"/>
  </r>
  <r>
    <x v="2"/>
    <x v="7"/>
    <n v="6811"/>
    <n v="1281"/>
  </r>
  <r>
    <x v="2"/>
    <x v="8"/>
    <n v="6932"/>
    <n v="1281"/>
  </r>
  <r>
    <x v="2"/>
    <x v="9"/>
    <n v="7964"/>
    <n v="1281"/>
  </r>
  <r>
    <x v="2"/>
    <x v="10"/>
    <n v="8937"/>
    <n v="1281"/>
  </r>
  <r>
    <x v="2"/>
    <x v="11"/>
    <n v="10561"/>
    <n v="1281"/>
  </r>
  <r>
    <x v="2"/>
    <x v="12"/>
    <n v="11833"/>
    <n v="1281"/>
  </r>
  <r>
    <x v="2"/>
    <x v="13"/>
    <n v="11669"/>
    <n v="1281"/>
  </r>
  <r>
    <x v="2"/>
    <x v="14"/>
    <n v="18250"/>
    <n v="1281"/>
  </r>
  <r>
    <x v="3"/>
    <x v="0"/>
    <n v="2275"/>
    <n v="801"/>
  </r>
  <r>
    <x v="3"/>
    <x v="1"/>
    <n v="3346"/>
    <n v="801"/>
  </r>
  <r>
    <x v="3"/>
    <x v="2"/>
    <n v="4041"/>
    <n v="801"/>
  </r>
  <r>
    <x v="3"/>
    <x v="3"/>
    <n v="4411"/>
    <n v="801"/>
  </r>
  <r>
    <x v="3"/>
    <x v="4"/>
    <n v="3914"/>
    <n v="801"/>
  </r>
  <r>
    <x v="3"/>
    <x v="5"/>
    <n v="3605"/>
    <n v="801"/>
  </r>
  <r>
    <x v="3"/>
    <x v="6"/>
    <n v="3697"/>
    <n v="801"/>
  </r>
  <r>
    <x v="3"/>
    <x v="7"/>
    <n v="4490"/>
    <n v="801"/>
  </r>
  <r>
    <x v="3"/>
    <x v="8"/>
    <n v="4781"/>
    <n v="801"/>
  </r>
  <r>
    <x v="3"/>
    <x v="9"/>
    <n v="5642"/>
    <n v="801"/>
  </r>
  <r>
    <x v="3"/>
    <x v="10"/>
    <n v="6406"/>
    <n v="801"/>
  </r>
  <r>
    <x v="3"/>
    <x v="11"/>
    <n v="7504"/>
    <n v="801"/>
  </r>
  <r>
    <x v="3"/>
    <x v="12"/>
    <n v="8510"/>
    <n v="801"/>
  </r>
  <r>
    <x v="3"/>
    <x v="13"/>
    <n v="8441"/>
    <n v="801"/>
  </r>
  <r>
    <x v="3"/>
    <x v="14"/>
    <n v="14031"/>
    <n v="801"/>
  </r>
  <r>
    <x v="4"/>
    <x v="0"/>
    <n v="1212"/>
    <n v="1131"/>
  </r>
  <r>
    <x v="4"/>
    <x v="1"/>
    <n v="1217"/>
    <n v="1131"/>
  </r>
  <r>
    <x v="4"/>
    <x v="2"/>
    <n v="2638"/>
    <n v="1131"/>
  </r>
  <r>
    <x v="4"/>
    <x v="3"/>
    <n v="3892"/>
    <n v="1131"/>
  </r>
  <r>
    <x v="4"/>
    <x v="4"/>
    <n v="3116"/>
    <n v="1131"/>
  </r>
  <r>
    <x v="4"/>
    <x v="5"/>
    <n v="1442"/>
    <n v="1131"/>
  </r>
  <r>
    <x v="4"/>
    <x v="6"/>
    <n v="725"/>
    <n v="1131"/>
  </r>
  <r>
    <x v="4"/>
    <x v="7"/>
    <n v="605"/>
    <n v="1131"/>
  </r>
  <r>
    <x v="4"/>
    <x v="8"/>
    <n v="417"/>
    <n v="1131"/>
  </r>
  <r>
    <x v="4"/>
    <x v="9"/>
    <n v="442"/>
    <n v="1131"/>
  </r>
  <r>
    <x v="4"/>
    <x v="10"/>
    <n v="382"/>
    <n v="1131"/>
  </r>
  <r>
    <x v="4"/>
    <x v="11"/>
    <n v="326"/>
    <n v="1131"/>
  </r>
  <r>
    <x v="4"/>
    <x v="12"/>
    <n v="296"/>
    <n v="1131"/>
  </r>
  <r>
    <x v="4"/>
    <x v="13"/>
    <n v="192"/>
    <n v="1131"/>
  </r>
  <r>
    <x v="4"/>
    <x v="14"/>
    <n v="122"/>
    <n v="1131"/>
  </r>
  <r>
    <x v="5"/>
    <x v="0"/>
    <n v="29511"/>
    <n v="9333"/>
  </r>
  <r>
    <x v="5"/>
    <x v="1"/>
    <n v="43750"/>
    <n v="9333"/>
  </r>
  <r>
    <x v="5"/>
    <x v="2"/>
    <n v="57415"/>
    <n v="9333"/>
  </r>
  <r>
    <x v="5"/>
    <x v="3"/>
    <n v="64026"/>
    <n v="9333"/>
  </r>
  <r>
    <x v="5"/>
    <x v="4"/>
    <n v="58315"/>
    <n v="9333"/>
  </r>
  <r>
    <x v="5"/>
    <x v="5"/>
    <n v="51394"/>
    <n v="9333"/>
  </r>
  <r>
    <x v="5"/>
    <x v="6"/>
    <n v="51708"/>
    <n v="9333"/>
  </r>
  <r>
    <x v="5"/>
    <x v="7"/>
    <n v="62394"/>
    <n v="9333"/>
  </r>
  <r>
    <x v="5"/>
    <x v="8"/>
    <n v="63322"/>
    <n v="9333"/>
  </r>
  <r>
    <x v="5"/>
    <x v="9"/>
    <n v="74336"/>
    <n v="9333"/>
  </r>
  <r>
    <x v="5"/>
    <x v="10"/>
    <n v="80242"/>
    <n v="9333"/>
  </r>
  <r>
    <x v="5"/>
    <x v="11"/>
    <n v="91340"/>
    <n v="9333"/>
  </r>
  <r>
    <x v="5"/>
    <x v="12"/>
    <n v="99912"/>
    <n v="9333"/>
  </r>
  <r>
    <x v="5"/>
    <x v="13"/>
    <n v="94260"/>
    <n v="9333"/>
  </r>
  <r>
    <x v="5"/>
    <x v="14"/>
    <n v="142745"/>
    <n v="9333"/>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8">
  <r>
    <x v="0"/>
    <x v="0"/>
    <n v="29511"/>
    <n v="6913"/>
  </r>
  <r>
    <x v="0"/>
    <x v="1"/>
    <n v="43750"/>
    <n v="6913"/>
  </r>
  <r>
    <x v="0"/>
    <x v="2"/>
    <n v="57415"/>
    <n v="6913"/>
  </r>
  <r>
    <x v="0"/>
    <x v="3"/>
    <n v="64026"/>
    <n v="6913"/>
  </r>
  <r>
    <x v="0"/>
    <x v="4"/>
    <n v="58315"/>
    <n v="6913"/>
  </r>
  <r>
    <x v="0"/>
    <x v="5"/>
    <n v="51394"/>
    <n v="6913"/>
  </r>
  <r>
    <x v="0"/>
    <x v="6"/>
    <n v="51708"/>
    <n v="6913"/>
  </r>
  <r>
    <x v="0"/>
    <x v="7"/>
    <n v="74074"/>
    <n v="6913"/>
  </r>
  <r>
    <x v="1"/>
    <x v="0"/>
    <n v="11060"/>
    <n v="2781"/>
  </r>
  <r>
    <x v="1"/>
    <x v="1"/>
    <n v="16334"/>
    <n v="2781"/>
  </r>
  <r>
    <x v="1"/>
    <x v="2"/>
    <n v="21334"/>
    <n v="2781"/>
  </r>
  <r>
    <x v="1"/>
    <x v="3"/>
    <n v="23434"/>
    <n v="2781"/>
  </r>
  <r>
    <x v="1"/>
    <x v="4"/>
    <n v="21591"/>
    <n v="2781"/>
  </r>
  <r>
    <x v="1"/>
    <x v="5"/>
    <n v="19016"/>
    <n v="2781"/>
  </r>
  <r>
    <x v="1"/>
    <x v="6"/>
    <n v="19326"/>
    <n v="2781"/>
  </r>
  <r>
    <x v="1"/>
    <x v="7"/>
    <n v="28540"/>
    <n v="2781"/>
  </r>
  <r>
    <x v="2"/>
    <x v="0"/>
    <n v="3246"/>
    <n v="969"/>
  </r>
  <r>
    <x v="2"/>
    <x v="1"/>
    <n v="4730"/>
    <n v="969"/>
  </r>
  <r>
    <x v="2"/>
    <x v="2"/>
    <n v="6231"/>
    <n v="969"/>
  </r>
  <r>
    <x v="2"/>
    <x v="3"/>
    <n v="7071"/>
    <n v="969"/>
  </r>
  <r>
    <x v="2"/>
    <x v="4"/>
    <n v="6238"/>
    <n v="969"/>
  </r>
  <r>
    <x v="2"/>
    <x v="5"/>
    <n v="5603"/>
    <n v="969"/>
  </r>
  <r>
    <x v="2"/>
    <x v="6"/>
    <n v="5596"/>
    <n v="969"/>
  </r>
  <r>
    <x v="2"/>
    <x v="7"/>
    <n v="8079"/>
    <n v="969"/>
  </r>
  <r>
    <x v="3"/>
    <x v="0"/>
    <n v="11718"/>
    <n v="1701"/>
  </r>
  <r>
    <x v="3"/>
    <x v="1"/>
    <n v="18123"/>
    <n v="1701"/>
  </r>
  <r>
    <x v="3"/>
    <x v="2"/>
    <n v="23171"/>
    <n v="1701"/>
  </r>
  <r>
    <x v="3"/>
    <x v="3"/>
    <n v="25218"/>
    <n v="1701"/>
  </r>
  <r>
    <x v="3"/>
    <x v="4"/>
    <n v="23456"/>
    <n v="1701"/>
  </r>
  <r>
    <x v="3"/>
    <x v="5"/>
    <n v="21728"/>
    <n v="1701"/>
  </r>
  <r>
    <x v="3"/>
    <x v="6"/>
    <n v="22364"/>
    <n v="1701"/>
  </r>
  <r>
    <x v="3"/>
    <x v="7"/>
    <n v="31439"/>
    <n v="1701"/>
  </r>
  <r>
    <x v="4"/>
    <x v="0"/>
    <n v="2275"/>
    <n v="612"/>
  </r>
  <r>
    <x v="4"/>
    <x v="1"/>
    <n v="3346"/>
    <n v="612"/>
  </r>
  <r>
    <x v="4"/>
    <x v="2"/>
    <n v="4041"/>
    <n v="612"/>
  </r>
  <r>
    <x v="4"/>
    <x v="3"/>
    <n v="4411"/>
    <n v="612"/>
  </r>
  <r>
    <x v="4"/>
    <x v="4"/>
    <n v="3914"/>
    <n v="612"/>
  </r>
  <r>
    <x v="4"/>
    <x v="5"/>
    <n v="3605"/>
    <n v="612"/>
  </r>
  <r>
    <x v="4"/>
    <x v="6"/>
    <n v="3697"/>
    <n v="612"/>
  </r>
  <r>
    <x v="4"/>
    <x v="7"/>
    <n v="5317"/>
    <n v="612"/>
  </r>
  <r>
    <x v="5"/>
    <x v="0"/>
    <n v="1212"/>
    <n v="850"/>
  </r>
  <r>
    <x v="5"/>
    <x v="1"/>
    <n v="1217"/>
    <n v="850"/>
  </r>
  <r>
    <x v="5"/>
    <x v="2"/>
    <n v="2638"/>
    <n v="850"/>
  </r>
  <r>
    <x v="5"/>
    <x v="3"/>
    <n v="3892"/>
    <n v="850"/>
  </r>
  <r>
    <x v="5"/>
    <x v="4"/>
    <n v="3116"/>
    <n v="850"/>
  </r>
  <r>
    <x v="5"/>
    <x v="5"/>
    <n v="1442"/>
    <n v="850"/>
  </r>
  <r>
    <x v="5"/>
    <x v="6"/>
    <n v="725"/>
    <n v="850"/>
  </r>
  <r>
    <x v="5"/>
    <x v="7"/>
    <n v="699"/>
    <n v="85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EF1732C-E3F6-4996-A0A1-AE8277005199}" name="PivotTable2" cacheId="0"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location ref="A24:A25" firstHeaderRow="1" firstDataRow="1" firstDataCol="1"/>
  <pivotFields count="4">
    <pivotField axis="axisRow" showAll="0">
      <items count="8">
        <item h="1" x="5"/>
        <item h="1" x="0"/>
        <item x="1"/>
        <item h="1" x="2"/>
        <item h="1" x="3"/>
        <item h="1" x="4"/>
        <item h="1" m="1" x="6"/>
        <item t="default"/>
      </items>
    </pivotField>
    <pivotField showAll="0"/>
    <pivotField showAll="0"/>
    <pivotField showAll="0"/>
  </pivotFields>
  <rowFields count="1">
    <field x="0"/>
  </rowFields>
  <rowItems count="1">
    <i>
      <x v="2"/>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F09FA08B-D645-4C95-A724-889F6E64BC04}" name="PivotTable1" cacheId="0"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location ref="A3:C20" firstHeaderRow="1" firstDataRow="3" firstDataCol="1"/>
  <pivotFields count="4">
    <pivotField axis="axisCol" showAll="0">
      <items count="8">
        <item h="1" x="5"/>
        <item h="1" x="0"/>
        <item x="1"/>
        <item h="1" x="2"/>
        <item h="1" x="3"/>
        <item h="1" x="4"/>
        <item h="1" m="1" x="6"/>
        <item t="default"/>
      </items>
    </pivotField>
    <pivotField axis="axisRow" showAll="0">
      <items count="18">
        <item x="0"/>
        <item x="1"/>
        <item x="2"/>
        <item x="3"/>
        <item x="4"/>
        <item x="5"/>
        <item x="6"/>
        <item m="1" x="15"/>
        <item m="1" x="16"/>
        <item x="7"/>
        <item x="8"/>
        <item x="9"/>
        <item x="10"/>
        <item x="11"/>
        <item x="12"/>
        <item x="13"/>
        <item x="14"/>
        <item t="default"/>
      </items>
    </pivotField>
    <pivotField dataField="1" showAll="0"/>
    <pivotField dataField="1" showAll="0"/>
  </pivotFields>
  <rowFields count="1">
    <field x="1"/>
  </rowFields>
  <rowItems count="15">
    <i>
      <x/>
    </i>
    <i>
      <x v="1"/>
    </i>
    <i>
      <x v="2"/>
    </i>
    <i>
      <x v="3"/>
    </i>
    <i>
      <x v="4"/>
    </i>
    <i>
      <x v="5"/>
    </i>
    <i>
      <x v="6"/>
    </i>
    <i>
      <x v="9"/>
    </i>
    <i>
      <x v="10"/>
    </i>
    <i>
      <x v="11"/>
    </i>
    <i>
      <x v="12"/>
    </i>
    <i>
      <x v="13"/>
    </i>
    <i>
      <x v="14"/>
    </i>
    <i>
      <x v="15"/>
    </i>
    <i>
      <x v="16"/>
    </i>
  </rowItems>
  <colFields count="2">
    <field x="0"/>
    <field x="-2"/>
  </colFields>
  <colItems count="2">
    <i>
      <x v="2"/>
      <x/>
    </i>
    <i r="1" i="1">
      <x v="1"/>
    </i>
  </colItems>
  <dataFields count="2">
    <dataField name="Sum of Reference population" fld="2" baseField="0" baseItem="0"/>
    <dataField name="Sum of Separations" fld="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54775E99-B36F-4E8E-ADAF-E09CD4629FA0}" name="PivotTable1" cacheId="1"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location ref="A3:C13" firstHeaderRow="1" firstDataRow="3" firstDataCol="1"/>
  <pivotFields count="4">
    <pivotField axis="axisCol" showAll="0">
      <items count="7">
        <item h="1" x="0"/>
        <item h="1" x="3"/>
        <item x="1"/>
        <item h="1" x="2"/>
        <item h="1" x="4"/>
        <item h="1" x="5"/>
        <item t="default"/>
      </items>
    </pivotField>
    <pivotField axis="axisRow" showAll="0">
      <items count="9">
        <item x="0"/>
        <item x="1"/>
        <item x="2"/>
        <item x="3"/>
        <item x="4"/>
        <item x="5"/>
        <item x="6"/>
        <item x="7"/>
        <item t="default"/>
      </items>
    </pivotField>
    <pivotField dataField="1" showAll="0"/>
    <pivotField dataField="1" showAll="0"/>
  </pivotFields>
  <rowFields count="1">
    <field x="1"/>
  </rowFields>
  <rowItems count="8">
    <i>
      <x/>
    </i>
    <i>
      <x v="1"/>
    </i>
    <i>
      <x v="2"/>
    </i>
    <i>
      <x v="3"/>
    </i>
    <i>
      <x v="4"/>
    </i>
    <i>
      <x v="5"/>
    </i>
    <i>
      <x v="6"/>
    </i>
    <i>
      <x v="7"/>
    </i>
  </rowItems>
  <colFields count="2">
    <field x="0"/>
    <field x="-2"/>
  </colFields>
  <colItems count="2">
    <i>
      <x v="2"/>
      <x/>
    </i>
    <i r="1" i="1">
      <x v="1"/>
    </i>
  </colItems>
  <dataFields count="2">
    <dataField name="Sum of Reference Population" fld="2" baseField="0" baseItem="0"/>
    <dataField name="Sum of Separations" fld="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A3AE4699-7C8D-47C7-B4CD-D03FDD58FA23}" name="PivotTable2" cacheId="1"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location ref="A17:A18" firstHeaderRow="1" firstDataRow="1" firstDataCol="1"/>
  <pivotFields count="4">
    <pivotField axis="axisRow" showAll="0">
      <items count="7">
        <item h="1" x="0"/>
        <item h="1" x="3"/>
        <item x="1"/>
        <item h="1" x="2"/>
        <item h="1" x="4"/>
        <item h="1" x="5"/>
        <item t="default"/>
      </items>
    </pivotField>
    <pivotField showAll="0">
      <items count="9">
        <item x="0"/>
        <item x="1"/>
        <item x="2"/>
        <item x="3"/>
        <item x="4"/>
        <item x="5"/>
        <item x="6"/>
        <item x="7"/>
        <item t="default"/>
      </items>
    </pivotField>
    <pivotField showAll="0"/>
    <pivotField showAll="0"/>
  </pivotFields>
  <rowFields count="1">
    <field x="0"/>
  </rowFields>
  <rowItems count="1">
    <i>
      <x v="2"/>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eer_Group" xr10:uid="{4C85735C-7641-436B-B834-329EAC180F73}" sourceName="Peer Group">
  <pivotTables>
    <pivotTable tabId="5" name="PivotTable1"/>
    <pivotTable tabId="5" name="PivotTable2"/>
  </pivotTables>
  <data>
    <tabular pivotCacheId="1571934682" showMissing="0">
      <items count="7">
        <i x="5"/>
        <i x="0"/>
        <i x="1" s="1"/>
        <i x="2"/>
        <i x="3"/>
        <i x="4"/>
        <i x="6"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eer_Group1" xr10:uid="{33AC7114-6CCE-4216-87E9-47C969CF274B}" sourceName="Peer Group">
  <pivotTables>
    <pivotTable tabId="14" name="PivotTable1"/>
    <pivotTable tabId="14" name="PivotTable2"/>
  </pivotTables>
  <data>
    <tabular pivotCacheId="18996253">
      <items count="6">
        <i x="0"/>
        <i x="3"/>
        <i x="1" s="1"/>
        <i x="2"/>
        <i x="4"/>
        <i x="5"/>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Peer Group 1" xr10:uid="{E5880CE6-CC18-4141-94CA-97EEE9376572}" cache="Slicer_Peer_Group" caption="Peer Group" showCaption="0" style="SlicerStyleLight1 2 3" rowHeight="6120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Peer Group 4" xr10:uid="{596367E5-837E-4042-8915-15A67DB91765}" cache="Slicer_Peer_Group1" caption="Peer Group" showCaption="0" style="SlicerStyleLight1 2 3" rowHeight="3600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Peer Group" xr10:uid="{977F7263-FFFB-4BCB-9DD2-55EE1AF71DD2}" cache="Slicer_Peer_Group" caption="Peer Group"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Peer Group 3" xr10:uid="{40B888A3-56C1-47A0-BB1D-8EC331C226AE}" cache="Slicer_Peer_Group1" caption="Peer Group"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Peer Group 2" xr10:uid="{E3C78593-FE29-40EF-835A-684E7B80E8DD}" cache="Slicer_Peer_Group" caption="Peer Group" showCaption="0" style="SlicerStyleLight1 2" rowHeight="360000"/>
</slicer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meteor.aihw.gov.au/content/327276" TargetMode="External"/><Relationship Id="rId1" Type="http://schemas.openxmlformats.org/officeDocument/2006/relationships/hyperlink" Target="https://meteor.aihw.gov.au/content/788514" TargetMode="External"/><Relationship Id="rId4" Type="http://schemas.openxmlformats.org/officeDocument/2006/relationships/drawing" Target="../drawings/drawing1.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ivotTable" Target="../pivotTables/pivotTable2.xml"/><Relationship Id="rId1" Type="http://schemas.openxmlformats.org/officeDocument/2006/relationships/pivotTable" Target="../pivotTables/pivotTable1.xml"/><Relationship Id="rId5" Type="http://schemas.microsoft.com/office/2007/relationships/slicer" Target="../slicers/slicer3.xm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ivotTable" Target="../pivotTables/pivotTable4.xml"/><Relationship Id="rId1" Type="http://schemas.openxmlformats.org/officeDocument/2006/relationships/pivotTable" Target="../pivotTables/pivotTable3.xml"/><Relationship Id="rId4" Type="http://schemas.microsoft.com/office/2007/relationships/slicer" Target="../slicers/slicer4.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aihw.gov.au/getmedia/79e7d756-7cfe-49bf-b8c0-0bbb0daa2430/14825.pdf.aspx?inline=true" TargetMode="External"/><Relationship Id="rId1" Type="http://schemas.openxmlformats.org/officeDocument/2006/relationships/hyperlink" Target="https://www.aihw.gov.au/getmedia/79e7d756-7cfe-49bf-b8c0-0bbb0daa2430/14825.pdf.aspx?inline=true" TargetMode="External"/><Relationship Id="rId4"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microsoft.com/office/2007/relationships/slicer" Target="../slicers/slicer5.xml"/><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B2392-2F86-4B41-8A3C-87B8BC464716}">
  <dimension ref="A1:N30"/>
  <sheetViews>
    <sheetView showGridLines="0" tabSelected="1" zoomScale="85" zoomScaleNormal="85" workbookViewId="0">
      <selection sqref="A1:N5"/>
    </sheetView>
  </sheetViews>
  <sheetFormatPr defaultRowHeight="14.5" x14ac:dyDescent="0.35"/>
  <sheetData>
    <row r="1" spans="1:14" x14ac:dyDescent="0.35">
      <c r="A1" s="48"/>
      <c r="B1" s="48"/>
      <c r="C1" s="48"/>
      <c r="D1" s="48"/>
      <c r="E1" s="48"/>
      <c r="F1" s="48"/>
      <c r="G1" s="48"/>
      <c r="H1" s="48"/>
      <c r="I1" s="48"/>
      <c r="J1" s="48"/>
      <c r="K1" s="48"/>
      <c r="L1" s="48"/>
      <c r="M1" s="48"/>
      <c r="N1" s="48"/>
    </row>
    <row r="2" spans="1:14" x14ac:dyDescent="0.35">
      <c r="A2" s="48"/>
      <c r="B2" s="48"/>
      <c r="C2" s="48"/>
      <c r="D2" s="48"/>
      <c r="E2" s="48"/>
      <c r="F2" s="48"/>
      <c r="G2" s="48"/>
      <c r="H2" s="48"/>
      <c r="I2" s="48"/>
      <c r="J2" s="48"/>
      <c r="K2" s="48"/>
      <c r="L2" s="48"/>
      <c r="M2" s="48"/>
      <c r="N2" s="48"/>
    </row>
    <row r="3" spans="1:14" x14ac:dyDescent="0.35">
      <c r="A3" s="48"/>
      <c r="B3" s="48"/>
      <c r="C3" s="48"/>
      <c r="D3" s="48"/>
      <c r="E3" s="48"/>
      <c r="F3" s="48"/>
      <c r="G3" s="48"/>
      <c r="H3" s="48"/>
      <c r="I3" s="48"/>
      <c r="J3" s="48"/>
      <c r="K3" s="48"/>
      <c r="L3" s="48"/>
      <c r="M3" s="48"/>
      <c r="N3" s="48"/>
    </row>
    <row r="4" spans="1:14" x14ac:dyDescent="0.35">
      <c r="A4" s="48"/>
      <c r="B4" s="48"/>
      <c r="C4" s="48"/>
      <c r="D4" s="48"/>
      <c r="E4" s="48"/>
      <c r="F4" s="48"/>
      <c r="G4" s="48"/>
      <c r="H4" s="48"/>
      <c r="I4" s="48"/>
      <c r="J4" s="48"/>
      <c r="K4" s="48"/>
      <c r="L4" s="48"/>
      <c r="M4" s="48"/>
      <c r="N4" s="48"/>
    </row>
    <row r="5" spans="1:14" x14ac:dyDescent="0.35">
      <c r="A5" s="48"/>
      <c r="B5" s="48"/>
      <c r="C5" s="48"/>
      <c r="D5" s="48"/>
      <c r="E5" s="48"/>
      <c r="F5" s="48"/>
      <c r="G5" s="48"/>
      <c r="H5" s="48"/>
      <c r="I5" s="48"/>
      <c r="J5" s="48"/>
      <c r="K5" s="48"/>
      <c r="L5" s="48"/>
      <c r="M5" s="48"/>
      <c r="N5" s="48"/>
    </row>
    <row r="7" spans="1:14" ht="32.5" customHeight="1" x14ac:dyDescent="0.5">
      <c r="B7" s="49" t="s">
        <v>368</v>
      </c>
      <c r="C7" s="49"/>
      <c r="D7" s="49"/>
      <c r="E7" s="49"/>
      <c r="F7" s="49"/>
      <c r="G7" s="49"/>
      <c r="H7" s="49"/>
      <c r="I7" s="49"/>
      <c r="J7" s="49"/>
      <c r="K7" s="49"/>
      <c r="L7" s="49"/>
      <c r="M7" s="49"/>
      <c r="N7" s="22"/>
    </row>
    <row r="8" spans="1:14" ht="15.5" x14ac:dyDescent="0.35">
      <c r="B8" s="50" t="s">
        <v>354</v>
      </c>
      <c r="C8" s="51"/>
      <c r="D8" s="51"/>
      <c r="E8" s="51"/>
      <c r="F8" s="51"/>
      <c r="G8" s="41"/>
      <c r="H8" s="41"/>
      <c r="I8" s="41"/>
      <c r="J8" s="41"/>
      <c r="K8" s="41"/>
      <c r="L8" s="42"/>
      <c r="M8" s="41"/>
    </row>
    <row r="10" spans="1:14" ht="15.5" x14ac:dyDescent="0.35">
      <c r="B10" s="43" t="s">
        <v>355</v>
      </c>
    </row>
    <row r="11" spans="1:14" ht="15.75" customHeight="1" x14ac:dyDescent="0.35">
      <c r="B11" s="49" t="s">
        <v>386</v>
      </c>
      <c r="C11" s="49"/>
      <c r="D11" s="49"/>
      <c r="E11" s="49"/>
      <c r="F11" s="49"/>
      <c r="G11" s="49"/>
      <c r="H11" s="49"/>
      <c r="I11" s="49"/>
      <c r="J11" s="49"/>
      <c r="K11" s="49"/>
      <c r="L11" s="49"/>
      <c r="M11" s="49"/>
    </row>
    <row r="12" spans="1:14" ht="15.75" customHeight="1" x14ac:dyDescent="0.35">
      <c r="B12" s="49"/>
      <c r="C12" s="49"/>
      <c r="D12" s="49"/>
      <c r="E12" s="49"/>
      <c r="F12" s="49"/>
      <c r="G12" s="49"/>
      <c r="H12" s="49"/>
      <c r="I12" s="49"/>
      <c r="J12" s="49"/>
      <c r="K12" s="49"/>
      <c r="L12" s="49"/>
      <c r="M12" s="49"/>
    </row>
    <row r="13" spans="1:14" ht="15.5" x14ac:dyDescent="0.35">
      <c r="B13" s="46" t="s">
        <v>384</v>
      </c>
      <c r="C13" s="44"/>
      <c r="D13" s="44"/>
      <c r="E13" s="44"/>
      <c r="F13" s="44"/>
      <c r="G13" s="44"/>
      <c r="H13" s="44"/>
      <c r="I13" s="44"/>
      <c r="J13" s="44"/>
      <c r="K13" s="44"/>
      <c r="L13" s="44"/>
      <c r="M13" s="44"/>
    </row>
    <row r="14" spans="1:14" ht="15.75" customHeight="1" x14ac:dyDescent="0.35">
      <c r="B14" s="52" t="s">
        <v>385</v>
      </c>
      <c r="C14" s="52"/>
      <c r="D14" s="52"/>
      <c r="E14" s="52"/>
      <c r="F14" s="52"/>
      <c r="G14" s="52"/>
      <c r="H14" s="52"/>
      <c r="I14" s="52"/>
      <c r="J14" s="52"/>
      <c r="K14" s="52"/>
      <c r="L14" s="52"/>
      <c r="M14" s="52"/>
    </row>
    <row r="15" spans="1:14" ht="15.75" customHeight="1" x14ac:dyDescent="0.35">
      <c r="B15" s="52"/>
      <c r="C15" s="52"/>
      <c r="D15" s="52"/>
      <c r="E15" s="52"/>
      <c r="F15" s="52"/>
      <c r="G15" s="52"/>
      <c r="H15" s="52"/>
      <c r="I15" s="52"/>
      <c r="J15" s="52"/>
      <c r="K15" s="52"/>
      <c r="L15" s="52"/>
      <c r="M15" s="52"/>
    </row>
    <row r="16" spans="1:14" x14ac:dyDescent="0.35">
      <c r="B16" s="41"/>
    </row>
    <row r="17" spans="2:13" x14ac:dyDescent="0.35">
      <c r="B17" s="41"/>
    </row>
    <row r="18" spans="2:13" ht="15.5" x14ac:dyDescent="0.35">
      <c r="B18" s="43" t="s">
        <v>356</v>
      </c>
    </row>
    <row r="19" spans="2:13" ht="15.5" x14ac:dyDescent="0.35">
      <c r="B19" s="47" t="s">
        <v>371</v>
      </c>
      <c r="C19" s="47"/>
      <c r="D19" s="47"/>
      <c r="E19" s="47"/>
      <c r="F19" s="47"/>
      <c r="G19" s="47"/>
      <c r="H19" s="47"/>
      <c r="I19" s="47"/>
      <c r="J19" s="47"/>
      <c r="K19" s="47"/>
      <c r="L19" s="47"/>
      <c r="M19" s="47"/>
    </row>
    <row r="20" spans="2:13" ht="32.15" customHeight="1" x14ac:dyDescent="0.35">
      <c r="B20" s="49" t="s">
        <v>370</v>
      </c>
      <c r="C20" s="49"/>
      <c r="D20" s="49"/>
      <c r="E20" s="49"/>
      <c r="F20" s="49"/>
      <c r="G20" s="49"/>
      <c r="H20" s="49"/>
      <c r="I20" s="49"/>
      <c r="J20" s="49"/>
      <c r="K20" s="49"/>
      <c r="L20" s="49"/>
      <c r="M20" s="49"/>
    </row>
    <row r="21" spans="2:13" x14ac:dyDescent="0.35">
      <c r="B21" s="41"/>
    </row>
    <row r="23" spans="2:13" ht="15.5" x14ac:dyDescent="0.35">
      <c r="B23" s="43" t="s">
        <v>364</v>
      </c>
    </row>
    <row r="24" spans="2:13" ht="15.5" x14ac:dyDescent="0.35">
      <c r="B24" s="47" t="s">
        <v>363</v>
      </c>
      <c r="C24" s="47"/>
      <c r="D24" s="47"/>
      <c r="E24" s="47"/>
      <c r="F24" s="47"/>
      <c r="G24" s="47"/>
      <c r="H24" s="47"/>
      <c r="I24" s="47"/>
      <c r="J24" s="47"/>
      <c r="K24" s="47"/>
      <c r="L24" s="47"/>
      <c r="M24" s="47"/>
    </row>
    <row r="25" spans="2:13" ht="15.5" x14ac:dyDescent="0.35">
      <c r="B25" s="49" t="s">
        <v>366</v>
      </c>
      <c r="C25" s="49"/>
      <c r="D25" s="49"/>
      <c r="E25" s="49"/>
      <c r="F25" s="49"/>
      <c r="G25" s="49"/>
      <c r="H25" s="49"/>
      <c r="I25" s="49"/>
      <c r="J25" s="49"/>
      <c r="K25" s="49"/>
      <c r="L25" s="49"/>
      <c r="M25" s="49"/>
    </row>
    <row r="26" spans="2:13" ht="32.15" customHeight="1" x14ac:dyDescent="0.35">
      <c r="B26" s="49" t="s">
        <v>367</v>
      </c>
      <c r="C26" s="49"/>
      <c r="D26" s="49"/>
      <c r="E26" s="49"/>
      <c r="F26" s="49"/>
      <c r="G26" s="49"/>
      <c r="H26" s="49"/>
      <c r="I26" s="49"/>
      <c r="J26" s="49"/>
      <c r="K26" s="49"/>
      <c r="L26" s="49"/>
      <c r="M26" s="49"/>
    </row>
    <row r="27" spans="2:13" ht="32.15" customHeight="1" x14ac:dyDescent="0.35">
      <c r="B27" s="49" t="s">
        <v>369</v>
      </c>
      <c r="C27" s="49"/>
      <c r="D27" s="49"/>
      <c r="E27" s="49"/>
      <c r="F27" s="49"/>
      <c r="G27" s="49"/>
      <c r="H27" s="49"/>
      <c r="I27" s="49"/>
      <c r="J27" s="49"/>
      <c r="K27" s="49"/>
      <c r="L27" s="49"/>
      <c r="M27" s="49"/>
    </row>
    <row r="29" spans="2:13" ht="15.5" x14ac:dyDescent="0.35">
      <c r="B29" s="47" t="s">
        <v>357</v>
      </c>
      <c r="C29" s="47"/>
      <c r="D29" s="47"/>
      <c r="E29" s="47"/>
      <c r="F29" s="47"/>
      <c r="G29" s="47"/>
      <c r="H29" s="47"/>
      <c r="I29" s="47"/>
      <c r="J29" s="47"/>
      <c r="K29" s="47"/>
      <c r="L29" s="47"/>
      <c r="M29" s="47"/>
    </row>
    <row r="30" spans="2:13" ht="15.5" x14ac:dyDescent="0.35">
      <c r="B30" s="51" t="s">
        <v>365</v>
      </c>
      <c r="C30" s="51"/>
      <c r="D30" s="51"/>
      <c r="E30" s="51"/>
      <c r="F30" s="51"/>
    </row>
  </sheetData>
  <sheetProtection algorithmName="SHA-512" hashValue="R2bNi47W+rYBsHgQ85MdJDE8AA/Iz7Qc8ncOp0d8KU3w/SEhohgRAxQPfKKKPWItrz2dDBangYpQC9Uy2mppBw==" saltValue="vXctVl3DuQztFTMZ5RtcCA==" spinCount="100000" sheet="1" objects="1" scenarios="1"/>
  <mergeCells count="13">
    <mergeCell ref="B19:M19"/>
    <mergeCell ref="A1:N5"/>
    <mergeCell ref="B7:M7"/>
    <mergeCell ref="B8:F8"/>
    <mergeCell ref="B30:F30"/>
    <mergeCell ref="B29:M29"/>
    <mergeCell ref="B20:M20"/>
    <mergeCell ref="B24:M24"/>
    <mergeCell ref="B25:M25"/>
    <mergeCell ref="B26:M26"/>
    <mergeCell ref="B27:M27"/>
    <mergeCell ref="B11:M12"/>
    <mergeCell ref="B14:M15"/>
  </mergeCells>
  <hyperlinks>
    <hyperlink ref="B8" r:id="rId1" xr:uid="{A8305778-8A5A-4AA6-986B-2E339B5B1CC4}"/>
    <hyperlink ref="B30" r:id="rId2" xr:uid="{B53FDE97-702D-4227-ACEA-F71EC19C5BA6}"/>
  </hyperlinks>
  <pageMargins left="0.7" right="0.7" top="0.75" bottom="0.75" header="0.3" footer="0.3"/>
  <pageSetup paperSize="9" orientation="portrait" r:id="rId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C23B12-069E-4C8A-BF5F-0B517115D9DA}">
  <dimension ref="A1:C291"/>
  <sheetViews>
    <sheetView workbookViewId="0">
      <selection activeCell="C30" sqref="C30"/>
    </sheetView>
  </sheetViews>
  <sheetFormatPr defaultRowHeight="14.5" x14ac:dyDescent="0.35"/>
  <cols>
    <col min="1" max="1" width="8.453125" customWidth="1"/>
    <col min="2" max="2" width="45.81640625" bestFit="1" customWidth="1"/>
    <col min="3" max="3" width="18.453125" bestFit="1" customWidth="1"/>
  </cols>
  <sheetData>
    <row r="1" spans="1:3" x14ac:dyDescent="0.35">
      <c r="A1" t="s">
        <v>45</v>
      </c>
      <c r="B1" t="s">
        <v>46</v>
      </c>
      <c r="C1" t="s">
        <v>47</v>
      </c>
    </row>
    <row r="2" spans="1:3" x14ac:dyDescent="0.35">
      <c r="A2" t="s">
        <v>48</v>
      </c>
      <c r="B2" t="s">
        <v>48</v>
      </c>
      <c r="C2" t="s">
        <v>48</v>
      </c>
    </row>
    <row r="3" spans="1:3" x14ac:dyDescent="0.35">
      <c r="A3" t="s">
        <v>49</v>
      </c>
      <c r="B3" t="s">
        <v>50</v>
      </c>
      <c r="C3" t="s">
        <v>13</v>
      </c>
    </row>
    <row r="4" spans="1:3" x14ac:dyDescent="0.35">
      <c r="A4" t="s">
        <v>49</v>
      </c>
      <c r="B4" t="s">
        <v>51</v>
      </c>
      <c r="C4" t="s">
        <v>52</v>
      </c>
    </row>
    <row r="5" spans="1:3" x14ac:dyDescent="0.35">
      <c r="A5" t="s">
        <v>53</v>
      </c>
      <c r="B5" t="s">
        <v>54</v>
      </c>
      <c r="C5" t="s">
        <v>14</v>
      </c>
    </row>
    <row r="6" spans="1:3" x14ac:dyDescent="0.35">
      <c r="A6" t="s">
        <v>53</v>
      </c>
      <c r="B6" t="s">
        <v>55</v>
      </c>
      <c r="C6" t="s">
        <v>14</v>
      </c>
    </row>
    <row r="7" spans="1:3" x14ac:dyDescent="0.35">
      <c r="A7" t="s">
        <v>53</v>
      </c>
      <c r="B7" t="s">
        <v>56</v>
      </c>
      <c r="C7" t="s">
        <v>15</v>
      </c>
    </row>
    <row r="8" spans="1:3" x14ac:dyDescent="0.35">
      <c r="A8" t="s">
        <v>53</v>
      </c>
      <c r="B8" t="s">
        <v>57</v>
      </c>
      <c r="C8" t="s">
        <v>13</v>
      </c>
    </row>
    <row r="9" spans="1:3" x14ac:dyDescent="0.35">
      <c r="A9" t="s">
        <v>53</v>
      </c>
      <c r="B9" t="s">
        <v>58</v>
      </c>
      <c r="C9" t="s">
        <v>15</v>
      </c>
    </row>
    <row r="10" spans="1:3" x14ac:dyDescent="0.35">
      <c r="A10" t="s">
        <v>53</v>
      </c>
      <c r="B10" t="s">
        <v>59</v>
      </c>
      <c r="C10" t="s">
        <v>13</v>
      </c>
    </row>
    <row r="11" spans="1:3" x14ac:dyDescent="0.35">
      <c r="A11" t="s">
        <v>53</v>
      </c>
      <c r="B11" t="s">
        <v>60</v>
      </c>
      <c r="C11" t="s">
        <v>14</v>
      </c>
    </row>
    <row r="12" spans="1:3" x14ac:dyDescent="0.35">
      <c r="A12" t="s">
        <v>53</v>
      </c>
      <c r="B12" t="s">
        <v>61</v>
      </c>
      <c r="C12" t="s">
        <v>15</v>
      </c>
    </row>
    <row r="13" spans="1:3" x14ac:dyDescent="0.35">
      <c r="A13" t="s">
        <v>53</v>
      </c>
      <c r="B13" t="s">
        <v>62</v>
      </c>
      <c r="C13" t="s">
        <v>14</v>
      </c>
    </row>
    <row r="14" spans="1:3" x14ac:dyDescent="0.35">
      <c r="A14" t="s">
        <v>53</v>
      </c>
      <c r="B14" t="s">
        <v>63</v>
      </c>
      <c r="C14" t="s">
        <v>13</v>
      </c>
    </row>
    <row r="15" spans="1:3" x14ac:dyDescent="0.35">
      <c r="A15" t="s">
        <v>53</v>
      </c>
      <c r="B15" t="s">
        <v>64</v>
      </c>
      <c r="C15" t="s">
        <v>15</v>
      </c>
    </row>
    <row r="16" spans="1:3" x14ac:dyDescent="0.35">
      <c r="A16" t="s">
        <v>53</v>
      </c>
      <c r="B16" t="s">
        <v>65</v>
      </c>
      <c r="C16" t="s">
        <v>14</v>
      </c>
    </row>
    <row r="17" spans="1:3" x14ac:dyDescent="0.35">
      <c r="A17" t="s">
        <v>53</v>
      </c>
      <c r="B17" t="s">
        <v>66</v>
      </c>
      <c r="C17" t="s">
        <v>14</v>
      </c>
    </row>
    <row r="18" spans="1:3" x14ac:dyDescent="0.35">
      <c r="A18" t="s">
        <v>53</v>
      </c>
      <c r="B18" t="s">
        <v>67</v>
      </c>
      <c r="C18" t="s">
        <v>15</v>
      </c>
    </row>
    <row r="19" spans="1:3" x14ac:dyDescent="0.35">
      <c r="A19" t="s">
        <v>53</v>
      </c>
      <c r="B19" t="s">
        <v>68</v>
      </c>
      <c r="C19" t="s">
        <v>15</v>
      </c>
    </row>
    <row r="20" spans="1:3" x14ac:dyDescent="0.35">
      <c r="A20" t="s">
        <v>53</v>
      </c>
      <c r="B20" t="s">
        <v>69</v>
      </c>
      <c r="C20" t="s">
        <v>13</v>
      </c>
    </row>
    <row r="21" spans="1:3" x14ac:dyDescent="0.35">
      <c r="A21" t="s">
        <v>53</v>
      </c>
      <c r="B21" t="s">
        <v>70</v>
      </c>
      <c r="C21" t="s">
        <v>13</v>
      </c>
    </row>
    <row r="22" spans="1:3" x14ac:dyDescent="0.35">
      <c r="A22" t="s">
        <v>53</v>
      </c>
      <c r="B22" t="s">
        <v>71</v>
      </c>
      <c r="C22" t="s">
        <v>14</v>
      </c>
    </row>
    <row r="23" spans="1:3" x14ac:dyDescent="0.35">
      <c r="A23" t="s">
        <v>53</v>
      </c>
      <c r="B23" t="s">
        <v>72</v>
      </c>
      <c r="C23" t="s">
        <v>15</v>
      </c>
    </row>
    <row r="24" spans="1:3" x14ac:dyDescent="0.35">
      <c r="A24" t="s">
        <v>53</v>
      </c>
      <c r="B24" t="s">
        <v>73</v>
      </c>
      <c r="C24" t="s">
        <v>15</v>
      </c>
    </row>
    <row r="25" spans="1:3" x14ac:dyDescent="0.35">
      <c r="A25" t="s">
        <v>53</v>
      </c>
      <c r="B25" t="s">
        <v>74</v>
      </c>
      <c r="C25" t="s">
        <v>13</v>
      </c>
    </row>
    <row r="26" spans="1:3" x14ac:dyDescent="0.35">
      <c r="A26" t="s">
        <v>53</v>
      </c>
      <c r="B26" t="s">
        <v>75</v>
      </c>
      <c r="C26" t="s">
        <v>52</v>
      </c>
    </row>
    <row r="27" spans="1:3" x14ac:dyDescent="0.35">
      <c r="A27" t="s">
        <v>53</v>
      </c>
      <c r="B27" t="s">
        <v>76</v>
      </c>
      <c r="C27" t="s">
        <v>15</v>
      </c>
    </row>
    <row r="28" spans="1:3" x14ac:dyDescent="0.35">
      <c r="A28" t="s">
        <v>53</v>
      </c>
      <c r="B28" t="s">
        <v>77</v>
      </c>
      <c r="C28" t="s">
        <v>15</v>
      </c>
    </row>
    <row r="29" spans="1:3" x14ac:dyDescent="0.35">
      <c r="A29" t="s">
        <v>53</v>
      </c>
      <c r="B29" t="s">
        <v>78</v>
      </c>
      <c r="C29" t="s">
        <v>15</v>
      </c>
    </row>
    <row r="30" spans="1:3" x14ac:dyDescent="0.35">
      <c r="A30" t="s">
        <v>53</v>
      </c>
      <c r="B30" t="s">
        <v>79</v>
      </c>
      <c r="C30" t="s">
        <v>15</v>
      </c>
    </row>
    <row r="31" spans="1:3" x14ac:dyDescent="0.35">
      <c r="A31" t="s">
        <v>53</v>
      </c>
      <c r="B31" t="s">
        <v>80</v>
      </c>
      <c r="C31" t="s">
        <v>15</v>
      </c>
    </row>
    <row r="32" spans="1:3" x14ac:dyDescent="0.35">
      <c r="A32" t="s">
        <v>53</v>
      </c>
      <c r="B32" t="s">
        <v>81</v>
      </c>
      <c r="C32" t="s">
        <v>13</v>
      </c>
    </row>
    <row r="33" spans="1:3" x14ac:dyDescent="0.35">
      <c r="A33" t="s">
        <v>53</v>
      </c>
      <c r="B33" t="s">
        <v>82</v>
      </c>
      <c r="C33" t="s">
        <v>14</v>
      </c>
    </row>
    <row r="34" spans="1:3" x14ac:dyDescent="0.35">
      <c r="A34" t="s">
        <v>53</v>
      </c>
      <c r="B34" t="s">
        <v>83</v>
      </c>
      <c r="C34" t="s">
        <v>15</v>
      </c>
    </row>
    <row r="35" spans="1:3" x14ac:dyDescent="0.35">
      <c r="A35" t="s">
        <v>53</v>
      </c>
      <c r="B35" t="s">
        <v>84</v>
      </c>
      <c r="C35" t="s">
        <v>15</v>
      </c>
    </row>
    <row r="36" spans="1:3" x14ac:dyDescent="0.35">
      <c r="A36" t="s">
        <v>53</v>
      </c>
      <c r="B36" t="s">
        <v>85</v>
      </c>
      <c r="C36" t="s">
        <v>15</v>
      </c>
    </row>
    <row r="37" spans="1:3" x14ac:dyDescent="0.35">
      <c r="A37" t="s">
        <v>53</v>
      </c>
      <c r="B37" t="s">
        <v>86</v>
      </c>
      <c r="C37" t="s">
        <v>13</v>
      </c>
    </row>
    <row r="38" spans="1:3" x14ac:dyDescent="0.35">
      <c r="A38" t="s">
        <v>53</v>
      </c>
      <c r="B38" t="s">
        <v>87</v>
      </c>
      <c r="C38" t="s">
        <v>14</v>
      </c>
    </row>
    <row r="39" spans="1:3" x14ac:dyDescent="0.35">
      <c r="A39" t="s">
        <v>53</v>
      </c>
      <c r="B39" t="s">
        <v>88</v>
      </c>
      <c r="C39" t="s">
        <v>14</v>
      </c>
    </row>
    <row r="40" spans="1:3" x14ac:dyDescent="0.35">
      <c r="A40" t="s">
        <v>53</v>
      </c>
      <c r="B40" t="s">
        <v>89</v>
      </c>
      <c r="C40" t="s">
        <v>13</v>
      </c>
    </row>
    <row r="41" spans="1:3" x14ac:dyDescent="0.35">
      <c r="A41" t="s">
        <v>53</v>
      </c>
      <c r="B41" t="s">
        <v>90</v>
      </c>
      <c r="C41" t="s">
        <v>15</v>
      </c>
    </row>
    <row r="42" spans="1:3" x14ac:dyDescent="0.35">
      <c r="A42" t="s">
        <v>53</v>
      </c>
      <c r="B42" t="s">
        <v>91</v>
      </c>
      <c r="C42" t="s">
        <v>14</v>
      </c>
    </row>
    <row r="43" spans="1:3" x14ac:dyDescent="0.35">
      <c r="A43" t="s">
        <v>53</v>
      </c>
      <c r="B43" t="s">
        <v>92</v>
      </c>
      <c r="C43" t="s">
        <v>13</v>
      </c>
    </row>
    <row r="44" spans="1:3" x14ac:dyDescent="0.35">
      <c r="A44" t="s">
        <v>53</v>
      </c>
      <c r="B44" t="s">
        <v>93</v>
      </c>
      <c r="C44" t="s">
        <v>15</v>
      </c>
    </row>
    <row r="45" spans="1:3" x14ac:dyDescent="0.35">
      <c r="A45" t="s">
        <v>53</v>
      </c>
      <c r="B45" t="s">
        <v>94</v>
      </c>
      <c r="C45" t="s">
        <v>52</v>
      </c>
    </row>
    <row r="46" spans="1:3" x14ac:dyDescent="0.35">
      <c r="A46" t="s">
        <v>53</v>
      </c>
      <c r="B46" t="s">
        <v>95</v>
      </c>
      <c r="C46" t="s">
        <v>15</v>
      </c>
    </row>
    <row r="47" spans="1:3" x14ac:dyDescent="0.35">
      <c r="A47" t="s">
        <v>53</v>
      </c>
      <c r="B47" t="s">
        <v>96</v>
      </c>
      <c r="C47" t="s">
        <v>15</v>
      </c>
    </row>
    <row r="48" spans="1:3" x14ac:dyDescent="0.35">
      <c r="A48" t="s">
        <v>53</v>
      </c>
      <c r="B48" t="s">
        <v>97</v>
      </c>
      <c r="C48" t="s">
        <v>13</v>
      </c>
    </row>
    <row r="49" spans="1:3" x14ac:dyDescent="0.35">
      <c r="A49" t="s">
        <v>53</v>
      </c>
      <c r="B49" t="s">
        <v>98</v>
      </c>
      <c r="C49" t="s">
        <v>15</v>
      </c>
    </row>
    <row r="50" spans="1:3" x14ac:dyDescent="0.35">
      <c r="A50" t="s">
        <v>53</v>
      </c>
      <c r="B50" t="s">
        <v>99</v>
      </c>
      <c r="C50" t="s">
        <v>52</v>
      </c>
    </row>
    <row r="51" spans="1:3" x14ac:dyDescent="0.35">
      <c r="A51" t="s">
        <v>53</v>
      </c>
      <c r="B51" t="s">
        <v>100</v>
      </c>
      <c r="C51" t="s">
        <v>15</v>
      </c>
    </row>
    <row r="52" spans="1:3" x14ac:dyDescent="0.35">
      <c r="A52" t="s">
        <v>53</v>
      </c>
      <c r="B52" t="s">
        <v>101</v>
      </c>
      <c r="C52" t="s">
        <v>15</v>
      </c>
    </row>
    <row r="53" spans="1:3" x14ac:dyDescent="0.35">
      <c r="A53" t="s">
        <v>53</v>
      </c>
      <c r="B53" t="s">
        <v>102</v>
      </c>
      <c r="C53" t="s">
        <v>14</v>
      </c>
    </row>
    <row r="54" spans="1:3" x14ac:dyDescent="0.35">
      <c r="A54" t="s">
        <v>53</v>
      </c>
      <c r="B54" t="s">
        <v>103</v>
      </c>
      <c r="C54" t="s">
        <v>14</v>
      </c>
    </row>
    <row r="55" spans="1:3" x14ac:dyDescent="0.35">
      <c r="A55" t="s">
        <v>53</v>
      </c>
      <c r="B55" t="s">
        <v>104</v>
      </c>
      <c r="C55" t="s">
        <v>13</v>
      </c>
    </row>
    <row r="56" spans="1:3" x14ac:dyDescent="0.35">
      <c r="A56" t="s">
        <v>53</v>
      </c>
      <c r="B56" t="s">
        <v>105</v>
      </c>
      <c r="C56" t="s">
        <v>13</v>
      </c>
    </row>
    <row r="57" spans="1:3" x14ac:dyDescent="0.35">
      <c r="A57" t="s">
        <v>53</v>
      </c>
      <c r="B57" t="s">
        <v>106</v>
      </c>
      <c r="C57" t="s">
        <v>15</v>
      </c>
    </row>
    <row r="58" spans="1:3" x14ac:dyDescent="0.35">
      <c r="A58" t="s">
        <v>53</v>
      </c>
      <c r="B58" t="s">
        <v>107</v>
      </c>
      <c r="C58" t="s">
        <v>13</v>
      </c>
    </row>
    <row r="59" spans="1:3" x14ac:dyDescent="0.35">
      <c r="A59" t="s">
        <v>53</v>
      </c>
      <c r="B59" t="s">
        <v>108</v>
      </c>
      <c r="C59" t="s">
        <v>15</v>
      </c>
    </row>
    <row r="60" spans="1:3" x14ac:dyDescent="0.35">
      <c r="A60" t="s">
        <v>53</v>
      </c>
      <c r="B60" t="s">
        <v>109</v>
      </c>
      <c r="C60" t="s">
        <v>15</v>
      </c>
    </row>
    <row r="61" spans="1:3" x14ac:dyDescent="0.35">
      <c r="A61" t="s">
        <v>53</v>
      </c>
      <c r="B61" t="s">
        <v>110</v>
      </c>
      <c r="C61" t="s">
        <v>14</v>
      </c>
    </row>
    <row r="62" spans="1:3" x14ac:dyDescent="0.35">
      <c r="A62" t="s">
        <v>53</v>
      </c>
      <c r="B62" t="s">
        <v>111</v>
      </c>
      <c r="C62" t="s">
        <v>15</v>
      </c>
    </row>
    <row r="63" spans="1:3" x14ac:dyDescent="0.35">
      <c r="A63" t="s">
        <v>53</v>
      </c>
      <c r="B63" t="s">
        <v>112</v>
      </c>
      <c r="C63" t="s">
        <v>15</v>
      </c>
    </row>
    <row r="64" spans="1:3" x14ac:dyDescent="0.35">
      <c r="A64" t="s">
        <v>53</v>
      </c>
      <c r="B64" t="s">
        <v>113</v>
      </c>
      <c r="C64" t="s">
        <v>15</v>
      </c>
    </row>
    <row r="65" spans="1:3" x14ac:dyDescent="0.35">
      <c r="A65" t="s">
        <v>53</v>
      </c>
      <c r="B65" t="s">
        <v>114</v>
      </c>
      <c r="C65" t="s">
        <v>15</v>
      </c>
    </row>
    <row r="66" spans="1:3" x14ac:dyDescent="0.35">
      <c r="A66" t="s">
        <v>53</v>
      </c>
      <c r="B66" t="s">
        <v>115</v>
      </c>
      <c r="C66" t="s">
        <v>15</v>
      </c>
    </row>
    <row r="67" spans="1:3" x14ac:dyDescent="0.35">
      <c r="A67" t="s">
        <v>53</v>
      </c>
      <c r="B67" t="s">
        <v>116</v>
      </c>
      <c r="C67" t="s">
        <v>52</v>
      </c>
    </row>
    <row r="68" spans="1:3" x14ac:dyDescent="0.35">
      <c r="A68" t="s">
        <v>53</v>
      </c>
      <c r="B68" t="s">
        <v>117</v>
      </c>
      <c r="C68" t="s">
        <v>13</v>
      </c>
    </row>
    <row r="69" spans="1:3" x14ac:dyDescent="0.35">
      <c r="A69" t="s">
        <v>53</v>
      </c>
      <c r="B69" t="s">
        <v>118</v>
      </c>
      <c r="C69" t="s">
        <v>13</v>
      </c>
    </row>
    <row r="70" spans="1:3" x14ac:dyDescent="0.35">
      <c r="A70" t="s">
        <v>53</v>
      </c>
      <c r="B70" t="s">
        <v>119</v>
      </c>
      <c r="C70" t="s">
        <v>15</v>
      </c>
    </row>
    <row r="71" spans="1:3" x14ac:dyDescent="0.35">
      <c r="A71" t="s">
        <v>53</v>
      </c>
      <c r="B71" t="s">
        <v>120</v>
      </c>
      <c r="C71" t="s">
        <v>13</v>
      </c>
    </row>
    <row r="72" spans="1:3" x14ac:dyDescent="0.35">
      <c r="A72" t="s">
        <v>53</v>
      </c>
      <c r="B72" t="s">
        <v>121</v>
      </c>
      <c r="C72" t="s">
        <v>52</v>
      </c>
    </row>
    <row r="73" spans="1:3" x14ac:dyDescent="0.35">
      <c r="A73" t="s">
        <v>53</v>
      </c>
      <c r="B73" t="s">
        <v>122</v>
      </c>
      <c r="C73" t="s">
        <v>15</v>
      </c>
    </row>
    <row r="74" spans="1:3" x14ac:dyDescent="0.35">
      <c r="A74" t="s">
        <v>53</v>
      </c>
      <c r="B74" t="s">
        <v>123</v>
      </c>
      <c r="C74" t="s">
        <v>124</v>
      </c>
    </row>
    <row r="75" spans="1:3" x14ac:dyDescent="0.35">
      <c r="A75" t="s">
        <v>53</v>
      </c>
      <c r="B75" t="s">
        <v>125</v>
      </c>
      <c r="C75" t="s">
        <v>52</v>
      </c>
    </row>
    <row r="76" spans="1:3" x14ac:dyDescent="0.35">
      <c r="A76" t="s">
        <v>53</v>
      </c>
      <c r="B76" t="s">
        <v>126</v>
      </c>
      <c r="C76" t="s">
        <v>52</v>
      </c>
    </row>
    <row r="77" spans="1:3" x14ac:dyDescent="0.35">
      <c r="A77" t="s">
        <v>53</v>
      </c>
      <c r="B77" t="s">
        <v>127</v>
      </c>
      <c r="C77" t="s">
        <v>14</v>
      </c>
    </row>
    <row r="78" spans="1:3" x14ac:dyDescent="0.35">
      <c r="A78" t="s">
        <v>53</v>
      </c>
      <c r="B78" t="s">
        <v>128</v>
      </c>
      <c r="C78" t="s">
        <v>15</v>
      </c>
    </row>
    <row r="79" spans="1:3" x14ac:dyDescent="0.35">
      <c r="A79" t="s">
        <v>53</v>
      </c>
      <c r="B79" t="s">
        <v>129</v>
      </c>
      <c r="C79" t="s">
        <v>14</v>
      </c>
    </row>
    <row r="80" spans="1:3" x14ac:dyDescent="0.35">
      <c r="A80" t="s">
        <v>53</v>
      </c>
      <c r="B80" t="s">
        <v>130</v>
      </c>
      <c r="C80" t="s">
        <v>13</v>
      </c>
    </row>
    <row r="81" spans="1:3" x14ac:dyDescent="0.35">
      <c r="A81" t="s">
        <v>53</v>
      </c>
      <c r="B81" t="s">
        <v>131</v>
      </c>
      <c r="C81" t="s">
        <v>15</v>
      </c>
    </row>
    <row r="82" spans="1:3" x14ac:dyDescent="0.35">
      <c r="A82" t="s">
        <v>53</v>
      </c>
      <c r="B82" t="s">
        <v>132</v>
      </c>
      <c r="C82" t="s">
        <v>15</v>
      </c>
    </row>
    <row r="83" spans="1:3" x14ac:dyDescent="0.35">
      <c r="A83" t="s">
        <v>53</v>
      </c>
      <c r="B83" t="s">
        <v>133</v>
      </c>
      <c r="C83" t="s">
        <v>52</v>
      </c>
    </row>
    <row r="84" spans="1:3" x14ac:dyDescent="0.35">
      <c r="A84" t="s">
        <v>53</v>
      </c>
      <c r="B84" t="s">
        <v>134</v>
      </c>
      <c r="C84" t="s">
        <v>52</v>
      </c>
    </row>
    <row r="85" spans="1:3" x14ac:dyDescent="0.35">
      <c r="A85" t="s">
        <v>53</v>
      </c>
      <c r="B85" t="s">
        <v>135</v>
      </c>
      <c r="C85" t="s">
        <v>13</v>
      </c>
    </row>
    <row r="86" spans="1:3" x14ac:dyDescent="0.35">
      <c r="A86" t="s">
        <v>53</v>
      </c>
      <c r="B86" t="s">
        <v>136</v>
      </c>
      <c r="C86" t="s">
        <v>14</v>
      </c>
    </row>
    <row r="87" spans="1:3" x14ac:dyDescent="0.35">
      <c r="A87" t="s">
        <v>53</v>
      </c>
      <c r="B87" t="s">
        <v>137</v>
      </c>
      <c r="C87" t="s">
        <v>13</v>
      </c>
    </row>
    <row r="88" spans="1:3" x14ac:dyDescent="0.35">
      <c r="A88" t="s">
        <v>53</v>
      </c>
      <c r="B88" t="s">
        <v>138</v>
      </c>
      <c r="C88" t="s">
        <v>15</v>
      </c>
    </row>
    <row r="89" spans="1:3" x14ac:dyDescent="0.35">
      <c r="A89" t="s">
        <v>53</v>
      </c>
      <c r="B89" t="s">
        <v>139</v>
      </c>
      <c r="C89" t="s">
        <v>13</v>
      </c>
    </row>
    <row r="90" spans="1:3" x14ac:dyDescent="0.35">
      <c r="A90" t="s">
        <v>53</v>
      </c>
      <c r="B90" t="s">
        <v>140</v>
      </c>
      <c r="C90" t="s">
        <v>15</v>
      </c>
    </row>
    <row r="91" spans="1:3" x14ac:dyDescent="0.35">
      <c r="A91" t="s">
        <v>53</v>
      </c>
      <c r="B91" t="s">
        <v>141</v>
      </c>
      <c r="C91" t="s">
        <v>13</v>
      </c>
    </row>
    <row r="92" spans="1:3" x14ac:dyDescent="0.35">
      <c r="A92" t="s">
        <v>53</v>
      </c>
      <c r="B92" t="s">
        <v>142</v>
      </c>
      <c r="C92" t="s">
        <v>15</v>
      </c>
    </row>
    <row r="93" spans="1:3" x14ac:dyDescent="0.35">
      <c r="A93" t="s">
        <v>53</v>
      </c>
      <c r="B93" t="s">
        <v>143</v>
      </c>
      <c r="C93" t="s">
        <v>52</v>
      </c>
    </row>
    <row r="94" spans="1:3" x14ac:dyDescent="0.35">
      <c r="A94" t="s">
        <v>53</v>
      </c>
      <c r="B94" t="s">
        <v>144</v>
      </c>
      <c r="C94" t="s">
        <v>52</v>
      </c>
    </row>
    <row r="95" spans="1:3" x14ac:dyDescent="0.35">
      <c r="A95" t="s">
        <v>53</v>
      </c>
      <c r="B95" t="s">
        <v>145</v>
      </c>
      <c r="C95" t="s">
        <v>13</v>
      </c>
    </row>
    <row r="96" spans="1:3" x14ac:dyDescent="0.35">
      <c r="A96" t="s">
        <v>53</v>
      </c>
      <c r="B96" t="s">
        <v>146</v>
      </c>
      <c r="C96" t="s">
        <v>15</v>
      </c>
    </row>
    <row r="97" spans="1:3" x14ac:dyDescent="0.35">
      <c r="A97" t="s">
        <v>147</v>
      </c>
      <c r="B97" t="s">
        <v>148</v>
      </c>
      <c r="C97" t="s">
        <v>13</v>
      </c>
    </row>
    <row r="98" spans="1:3" x14ac:dyDescent="0.35">
      <c r="A98" t="s">
        <v>147</v>
      </c>
      <c r="B98" t="s">
        <v>149</v>
      </c>
      <c r="C98" t="s">
        <v>15</v>
      </c>
    </row>
    <row r="99" spans="1:3" x14ac:dyDescent="0.35">
      <c r="A99" t="s">
        <v>147</v>
      </c>
      <c r="B99" t="s">
        <v>150</v>
      </c>
      <c r="C99" t="s">
        <v>15</v>
      </c>
    </row>
    <row r="100" spans="1:3" x14ac:dyDescent="0.35">
      <c r="A100" t="s">
        <v>147</v>
      </c>
      <c r="B100" t="s">
        <v>151</v>
      </c>
      <c r="C100" t="s">
        <v>15</v>
      </c>
    </row>
    <row r="101" spans="1:3" x14ac:dyDescent="0.35">
      <c r="A101" t="s">
        <v>147</v>
      </c>
      <c r="B101" t="s">
        <v>152</v>
      </c>
      <c r="C101" t="s">
        <v>52</v>
      </c>
    </row>
    <row r="102" spans="1:3" x14ac:dyDescent="0.35">
      <c r="A102" t="s">
        <v>147</v>
      </c>
      <c r="B102" t="s">
        <v>153</v>
      </c>
      <c r="C102" t="s">
        <v>15</v>
      </c>
    </row>
    <row r="103" spans="1:3" x14ac:dyDescent="0.35">
      <c r="A103" t="s">
        <v>154</v>
      </c>
      <c r="B103" t="s">
        <v>155</v>
      </c>
      <c r="C103" t="s">
        <v>15</v>
      </c>
    </row>
    <row r="104" spans="1:3" x14ac:dyDescent="0.35">
      <c r="A104" t="s">
        <v>154</v>
      </c>
      <c r="B104" t="s">
        <v>156</v>
      </c>
      <c r="C104" t="s">
        <v>15</v>
      </c>
    </row>
    <row r="105" spans="1:3" x14ac:dyDescent="0.35">
      <c r="A105" t="s">
        <v>154</v>
      </c>
      <c r="B105" t="s">
        <v>157</v>
      </c>
      <c r="C105" t="s">
        <v>15</v>
      </c>
    </row>
    <row r="106" spans="1:3" x14ac:dyDescent="0.35">
      <c r="A106" t="s">
        <v>154</v>
      </c>
      <c r="B106" t="s">
        <v>158</v>
      </c>
      <c r="C106" t="s">
        <v>15</v>
      </c>
    </row>
    <row r="107" spans="1:3" x14ac:dyDescent="0.35">
      <c r="A107" t="s">
        <v>154</v>
      </c>
      <c r="B107" t="s">
        <v>159</v>
      </c>
      <c r="C107" t="s">
        <v>13</v>
      </c>
    </row>
    <row r="108" spans="1:3" x14ac:dyDescent="0.35">
      <c r="A108" t="s">
        <v>154</v>
      </c>
      <c r="B108" t="s">
        <v>160</v>
      </c>
      <c r="C108" t="s">
        <v>14</v>
      </c>
    </row>
    <row r="109" spans="1:3" x14ac:dyDescent="0.35">
      <c r="A109" t="s">
        <v>154</v>
      </c>
      <c r="B109" t="s">
        <v>161</v>
      </c>
      <c r="C109" t="s">
        <v>13</v>
      </c>
    </row>
    <row r="110" spans="1:3" x14ac:dyDescent="0.35">
      <c r="A110" t="s">
        <v>154</v>
      </c>
      <c r="B110" t="s">
        <v>162</v>
      </c>
      <c r="C110" t="s">
        <v>14</v>
      </c>
    </row>
    <row r="111" spans="1:3" x14ac:dyDescent="0.35">
      <c r="A111" t="s">
        <v>154</v>
      </c>
      <c r="B111" t="s">
        <v>163</v>
      </c>
      <c r="C111" t="s">
        <v>15</v>
      </c>
    </row>
    <row r="112" spans="1:3" x14ac:dyDescent="0.35">
      <c r="A112" t="s">
        <v>154</v>
      </c>
      <c r="B112" t="s">
        <v>164</v>
      </c>
      <c r="C112" t="s">
        <v>15</v>
      </c>
    </row>
    <row r="113" spans="1:3" x14ac:dyDescent="0.35">
      <c r="A113" t="s">
        <v>154</v>
      </c>
      <c r="B113" t="s">
        <v>165</v>
      </c>
      <c r="C113" t="s">
        <v>15</v>
      </c>
    </row>
    <row r="114" spans="1:3" x14ac:dyDescent="0.35">
      <c r="A114" t="s">
        <v>154</v>
      </c>
      <c r="B114" t="s">
        <v>166</v>
      </c>
      <c r="C114" t="s">
        <v>15</v>
      </c>
    </row>
    <row r="115" spans="1:3" x14ac:dyDescent="0.35">
      <c r="A115" t="s">
        <v>154</v>
      </c>
      <c r="B115" t="s">
        <v>167</v>
      </c>
      <c r="C115" t="s">
        <v>15</v>
      </c>
    </row>
    <row r="116" spans="1:3" x14ac:dyDescent="0.35">
      <c r="A116" t="s">
        <v>154</v>
      </c>
      <c r="B116" t="s">
        <v>168</v>
      </c>
      <c r="C116" t="s">
        <v>15</v>
      </c>
    </row>
    <row r="117" spans="1:3" x14ac:dyDescent="0.35">
      <c r="A117" t="s">
        <v>154</v>
      </c>
      <c r="B117" t="s">
        <v>169</v>
      </c>
      <c r="C117" t="s">
        <v>14</v>
      </c>
    </row>
    <row r="118" spans="1:3" x14ac:dyDescent="0.35">
      <c r="A118" t="s">
        <v>154</v>
      </c>
      <c r="B118" t="s">
        <v>170</v>
      </c>
      <c r="C118" t="s">
        <v>52</v>
      </c>
    </row>
    <row r="119" spans="1:3" x14ac:dyDescent="0.35">
      <c r="A119" t="s">
        <v>154</v>
      </c>
      <c r="B119" t="s">
        <v>171</v>
      </c>
      <c r="C119" t="s">
        <v>15</v>
      </c>
    </row>
    <row r="120" spans="1:3" x14ac:dyDescent="0.35">
      <c r="A120" t="s">
        <v>154</v>
      </c>
      <c r="B120" t="s">
        <v>172</v>
      </c>
      <c r="C120" t="s">
        <v>14</v>
      </c>
    </row>
    <row r="121" spans="1:3" x14ac:dyDescent="0.35">
      <c r="A121" t="s">
        <v>154</v>
      </c>
      <c r="B121" t="s">
        <v>173</v>
      </c>
      <c r="C121" t="s">
        <v>13</v>
      </c>
    </row>
    <row r="122" spans="1:3" x14ac:dyDescent="0.35">
      <c r="A122" t="s">
        <v>154</v>
      </c>
      <c r="B122" t="s">
        <v>174</v>
      </c>
      <c r="C122" t="s">
        <v>15</v>
      </c>
    </row>
    <row r="123" spans="1:3" x14ac:dyDescent="0.35">
      <c r="A123" t="s">
        <v>154</v>
      </c>
      <c r="B123" t="s">
        <v>175</v>
      </c>
      <c r="C123" t="s">
        <v>13</v>
      </c>
    </row>
    <row r="124" spans="1:3" x14ac:dyDescent="0.35">
      <c r="A124" t="s">
        <v>154</v>
      </c>
      <c r="B124" t="s">
        <v>176</v>
      </c>
      <c r="C124" t="s">
        <v>15</v>
      </c>
    </row>
    <row r="125" spans="1:3" x14ac:dyDescent="0.35">
      <c r="A125" t="s">
        <v>154</v>
      </c>
      <c r="B125" t="s">
        <v>177</v>
      </c>
      <c r="C125" t="s">
        <v>13</v>
      </c>
    </row>
    <row r="126" spans="1:3" x14ac:dyDescent="0.35">
      <c r="A126" t="s">
        <v>154</v>
      </c>
      <c r="B126" t="s">
        <v>178</v>
      </c>
      <c r="C126" t="s">
        <v>15</v>
      </c>
    </row>
    <row r="127" spans="1:3" x14ac:dyDescent="0.35">
      <c r="A127" t="s">
        <v>154</v>
      </c>
      <c r="B127" t="s">
        <v>179</v>
      </c>
      <c r="C127" t="s">
        <v>13</v>
      </c>
    </row>
    <row r="128" spans="1:3" x14ac:dyDescent="0.35">
      <c r="A128" t="s">
        <v>154</v>
      </c>
      <c r="B128" t="s">
        <v>180</v>
      </c>
      <c r="C128" t="s">
        <v>15</v>
      </c>
    </row>
    <row r="129" spans="1:3" x14ac:dyDescent="0.35">
      <c r="A129" t="s">
        <v>154</v>
      </c>
      <c r="B129" t="s">
        <v>181</v>
      </c>
      <c r="C129" t="s">
        <v>14</v>
      </c>
    </row>
    <row r="130" spans="1:3" x14ac:dyDescent="0.35">
      <c r="A130" t="s">
        <v>154</v>
      </c>
      <c r="B130" t="s">
        <v>182</v>
      </c>
      <c r="C130" t="s">
        <v>13</v>
      </c>
    </row>
    <row r="131" spans="1:3" x14ac:dyDescent="0.35">
      <c r="A131" t="s">
        <v>154</v>
      </c>
      <c r="B131" t="s">
        <v>183</v>
      </c>
      <c r="C131" t="s">
        <v>124</v>
      </c>
    </row>
    <row r="132" spans="1:3" x14ac:dyDescent="0.35">
      <c r="A132" t="s">
        <v>154</v>
      </c>
      <c r="B132" t="s">
        <v>184</v>
      </c>
      <c r="C132" t="s">
        <v>15</v>
      </c>
    </row>
    <row r="133" spans="1:3" x14ac:dyDescent="0.35">
      <c r="A133" t="s">
        <v>154</v>
      </c>
      <c r="B133" t="s">
        <v>185</v>
      </c>
      <c r="C133" t="s">
        <v>14</v>
      </c>
    </row>
    <row r="134" spans="1:3" x14ac:dyDescent="0.35">
      <c r="A134" t="s">
        <v>154</v>
      </c>
      <c r="B134" t="s">
        <v>186</v>
      </c>
      <c r="C134" t="s">
        <v>13</v>
      </c>
    </row>
    <row r="135" spans="1:3" x14ac:dyDescent="0.35">
      <c r="A135" t="s">
        <v>154</v>
      </c>
      <c r="B135" t="s">
        <v>187</v>
      </c>
      <c r="C135" t="s">
        <v>52</v>
      </c>
    </row>
    <row r="136" spans="1:3" x14ac:dyDescent="0.35">
      <c r="A136" t="s">
        <v>154</v>
      </c>
      <c r="B136" t="s">
        <v>188</v>
      </c>
      <c r="C136" t="s">
        <v>15</v>
      </c>
    </row>
    <row r="137" spans="1:3" x14ac:dyDescent="0.35">
      <c r="A137" t="s">
        <v>154</v>
      </c>
      <c r="B137" t="s">
        <v>189</v>
      </c>
      <c r="C137" t="s">
        <v>13</v>
      </c>
    </row>
    <row r="138" spans="1:3" x14ac:dyDescent="0.35">
      <c r="A138" t="s">
        <v>154</v>
      </c>
      <c r="B138" t="s">
        <v>190</v>
      </c>
      <c r="C138" t="s">
        <v>13</v>
      </c>
    </row>
    <row r="139" spans="1:3" x14ac:dyDescent="0.35">
      <c r="A139" t="s">
        <v>154</v>
      </c>
      <c r="B139" t="s">
        <v>191</v>
      </c>
      <c r="C139" t="s">
        <v>14</v>
      </c>
    </row>
    <row r="140" spans="1:3" x14ac:dyDescent="0.35">
      <c r="A140" t="s">
        <v>154</v>
      </c>
      <c r="B140" t="s">
        <v>192</v>
      </c>
      <c r="C140" t="s">
        <v>14</v>
      </c>
    </row>
    <row r="141" spans="1:3" x14ac:dyDescent="0.35">
      <c r="A141" t="s">
        <v>154</v>
      </c>
      <c r="B141" t="s">
        <v>193</v>
      </c>
      <c r="C141" t="s">
        <v>13</v>
      </c>
    </row>
    <row r="142" spans="1:3" x14ac:dyDescent="0.35">
      <c r="A142" t="s">
        <v>154</v>
      </c>
      <c r="B142" t="s">
        <v>194</v>
      </c>
      <c r="C142" t="s">
        <v>15</v>
      </c>
    </row>
    <row r="143" spans="1:3" x14ac:dyDescent="0.35">
      <c r="A143" t="s">
        <v>154</v>
      </c>
      <c r="B143" t="s">
        <v>195</v>
      </c>
      <c r="C143" t="s">
        <v>52</v>
      </c>
    </row>
    <row r="144" spans="1:3" x14ac:dyDescent="0.35">
      <c r="A144" t="s">
        <v>154</v>
      </c>
      <c r="B144" t="s">
        <v>196</v>
      </c>
      <c r="C144" t="s">
        <v>15</v>
      </c>
    </row>
    <row r="145" spans="1:3" x14ac:dyDescent="0.35">
      <c r="A145" t="s">
        <v>154</v>
      </c>
      <c r="B145" t="s">
        <v>197</v>
      </c>
      <c r="C145" t="s">
        <v>15</v>
      </c>
    </row>
    <row r="146" spans="1:3" x14ac:dyDescent="0.35">
      <c r="A146" t="s">
        <v>154</v>
      </c>
      <c r="B146" t="s">
        <v>198</v>
      </c>
      <c r="C146" t="s">
        <v>52</v>
      </c>
    </row>
    <row r="147" spans="1:3" x14ac:dyDescent="0.35">
      <c r="A147" t="s">
        <v>154</v>
      </c>
      <c r="B147" t="s">
        <v>199</v>
      </c>
      <c r="C147" t="s">
        <v>14</v>
      </c>
    </row>
    <row r="148" spans="1:3" x14ac:dyDescent="0.35">
      <c r="A148" t="s">
        <v>154</v>
      </c>
      <c r="B148" t="s">
        <v>200</v>
      </c>
      <c r="C148" t="s">
        <v>52</v>
      </c>
    </row>
    <row r="149" spans="1:3" x14ac:dyDescent="0.35">
      <c r="A149" t="s">
        <v>154</v>
      </c>
      <c r="B149" t="s">
        <v>201</v>
      </c>
      <c r="C149" t="s">
        <v>15</v>
      </c>
    </row>
    <row r="150" spans="1:3" x14ac:dyDescent="0.35">
      <c r="A150" t="s">
        <v>154</v>
      </c>
      <c r="B150" t="s">
        <v>202</v>
      </c>
      <c r="C150" t="s">
        <v>13</v>
      </c>
    </row>
    <row r="151" spans="1:3" x14ac:dyDescent="0.35">
      <c r="A151" t="s">
        <v>154</v>
      </c>
      <c r="B151" t="s">
        <v>203</v>
      </c>
      <c r="C151" t="s">
        <v>52</v>
      </c>
    </row>
    <row r="152" spans="1:3" x14ac:dyDescent="0.35">
      <c r="A152" t="s">
        <v>154</v>
      </c>
      <c r="B152" t="s">
        <v>204</v>
      </c>
      <c r="C152" t="s">
        <v>15</v>
      </c>
    </row>
    <row r="153" spans="1:3" x14ac:dyDescent="0.35">
      <c r="A153" t="s">
        <v>154</v>
      </c>
      <c r="B153" t="s">
        <v>205</v>
      </c>
      <c r="C153" t="s">
        <v>15</v>
      </c>
    </row>
    <row r="154" spans="1:3" x14ac:dyDescent="0.35">
      <c r="A154" t="s">
        <v>154</v>
      </c>
      <c r="B154" t="s">
        <v>206</v>
      </c>
      <c r="C154" t="s">
        <v>15</v>
      </c>
    </row>
    <row r="155" spans="1:3" x14ac:dyDescent="0.35">
      <c r="A155" t="s">
        <v>207</v>
      </c>
      <c r="B155" t="s">
        <v>208</v>
      </c>
      <c r="C155" t="s">
        <v>15</v>
      </c>
    </row>
    <row r="156" spans="1:3" x14ac:dyDescent="0.35">
      <c r="A156" t="s">
        <v>207</v>
      </c>
      <c r="B156" t="s">
        <v>209</v>
      </c>
      <c r="C156" t="s">
        <v>15</v>
      </c>
    </row>
    <row r="157" spans="1:3" x14ac:dyDescent="0.35">
      <c r="A157" t="s">
        <v>207</v>
      </c>
      <c r="B157" t="s">
        <v>210</v>
      </c>
      <c r="C157" t="s">
        <v>15</v>
      </c>
    </row>
    <row r="158" spans="1:3" x14ac:dyDescent="0.35">
      <c r="A158" t="s">
        <v>207</v>
      </c>
      <c r="B158" t="s">
        <v>211</v>
      </c>
      <c r="C158" t="s">
        <v>15</v>
      </c>
    </row>
    <row r="159" spans="1:3" x14ac:dyDescent="0.35">
      <c r="A159" t="s">
        <v>207</v>
      </c>
      <c r="B159" t="s">
        <v>212</v>
      </c>
      <c r="C159" t="s">
        <v>15</v>
      </c>
    </row>
    <row r="160" spans="1:3" x14ac:dyDescent="0.35">
      <c r="A160" t="s">
        <v>207</v>
      </c>
      <c r="B160" t="s">
        <v>213</v>
      </c>
      <c r="C160" t="s">
        <v>52</v>
      </c>
    </row>
    <row r="161" spans="1:3" x14ac:dyDescent="0.35">
      <c r="A161" t="s">
        <v>207</v>
      </c>
      <c r="B161" t="s">
        <v>214</v>
      </c>
      <c r="C161" t="s">
        <v>15</v>
      </c>
    </row>
    <row r="162" spans="1:3" x14ac:dyDescent="0.35">
      <c r="A162" t="s">
        <v>207</v>
      </c>
      <c r="B162" t="s">
        <v>215</v>
      </c>
      <c r="C162" t="s">
        <v>15</v>
      </c>
    </row>
    <row r="163" spans="1:3" x14ac:dyDescent="0.35">
      <c r="A163" t="s">
        <v>207</v>
      </c>
      <c r="B163" t="s">
        <v>216</v>
      </c>
      <c r="C163" t="s">
        <v>15</v>
      </c>
    </row>
    <row r="164" spans="1:3" x14ac:dyDescent="0.35">
      <c r="A164" t="s">
        <v>207</v>
      </c>
      <c r="B164" t="s">
        <v>217</v>
      </c>
      <c r="C164" t="s">
        <v>15</v>
      </c>
    </row>
    <row r="165" spans="1:3" x14ac:dyDescent="0.35">
      <c r="A165" t="s">
        <v>207</v>
      </c>
      <c r="B165" t="s">
        <v>218</v>
      </c>
      <c r="C165" t="s">
        <v>15</v>
      </c>
    </row>
    <row r="166" spans="1:3" x14ac:dyDescent="0.35">
      <c r="A166" t="s">
        <v>207</v>
      </c>
      <c r="B166" t="s">
        <v>219</v>
      </c>
      <c r="C166" t="s">
        <v>13</v>
      </c>
    </row>
    <row r="167" spans="1:3" x14ac:dyDescent="0.35">
      <c r="A167" t="s">
        <v>207</v>
      </c>
      <c r="B167" t="s">
        <v>220</v>
      </c>
      <c r="C167" t="s">
        <v>15</v>
      </c>
    </row>
    <row r="168" spans="1:3" x14ac:dyDescent="0.35">
      <c r="A168" t="s">
        <v>207</v>
      </c>
      <c r="B168" t="s">
        <v>221</v>
      </c>
      <c r="C168" t="s">
        <v>13</v>
      </c>
    </row>
    <row r="169" spans="1:3" x14ac:dyDescent="0.35">
      <c r="A169" t="s">
        <v>207</v>
      </c>
      <c r="B169" t="s">
        <v>222</v>
      </c>
      <c r="C169" t="s">
        <v>15</v>
      </c>
    </row>
    <row r="170" spans="1:3" x14ac:dyDescent="0.35">
      <c r="A170" t="s">
        <v>207</v>
      </c>
      <c r="B170" t="s">
        <v>223</v>
      </c>
      <c r="C170" t="s">
        <v>14</v>
      </c>
    </row>
    <row r="171" spans="1:3" x14ac:dyDescent="0.35">
      <c r="A171" t="s">
        <v>207</v>
      </c>
      <c r="B171" t="s">
        <v>224</v>
      </c>
      <c r="C171" t="s">
        <v>15</v>
      </c>
    </row>
    <row r="172" spans="1:3" x14ac:dyDescent="0.35">
      <c r="A172" t="s">
        <v>207</v>
      </c>
      <c r="B172" t="s">
        <v>225</v>
      </c>
      <c r="C172" t="s">
        <v>15</v>
      </c>
    </row>
    <row r="173" spans="1:3" x14ac:dyDescent="0.35">
      <c r="A173" t="s">
        <v>207</v>
      </c>
      <c r="B173" t="s">
        <v>226</v>
      </c>
      <c r="C173" t="s">
        <v>14</v>
      </c>
    </row>
    <row r="174" spans="1:3" x14ac:dyDescent="0.35">
      <c r="A174" t="s">
        <v>207</v>
      </c>
      <c r="B174" t="s">
        <v>227</v>
      </c>
      <c r="C174" t="s">
        <v>15</v>
      </c>
    </row>
    <row r="175" spans="1:3" x14ac:dyDescent="0.35">
      <c r="A175" t="s">
        <v>207</v>
      </c>
      <c r="B175" t="s">
        <v>228</v>
      </c>
      <c r="C175" t="s">
        <v>14</v>
      </c>
    </row>
    <row r="176" spans="1:3" x14ac:dyDescent="0.35">
      <c r="A176" t="s">
        <v>207</v>
      </c>
      <c r="B176" t="s">
        <v>229</v>
      </c>
      <c r="C176" t="s">
        <v>15</v>
      </c>
    </row>
    <row r="177" spans="1:3" x14ac:dyDescent="0.35">
      <c r="A177" t="s">
        <v>207</v>
      </c>
      <c r="B177" t="s">
        <v>230</v>
      </c>
      <c r="C177" t="s">
        <v>15</v>
      </c>
    </row>
    <row r="178" spans="1:3" x14ac:dyDescent="0.35">
      <c r="A178" t="s">
        <v>207</v>
      </c>
      <c r="B178" t="s">
        <v>231</v>
      </c>
      <c r="C178" t="s">
        <v>15</v>
      </c>
    </row>
    <row r="179" spans="1:3" x14ac:dyDescent="0.35">
      <c r="A179" t="s">
        <v>207</v>
      </c>
      <c r="B179" t="s">
        <v>232</v>
      </c>
      <c r="C179" t="s">
        <v>13</v>
      </c>
    </row>
    <row r="180" spans="1:3" x14ac:dyDescent="0.35">
      <c r="A180" t="s">
        <v>207</v>
      </c>
      <c r="B180" t="s">
        <v>233</v>
      </c>
      <c r="C180" t="s">
        <v>15</v>
      </c>
    </row>
    <row r="181" spans="1:3" x14ac:dyDescent="0.35">
      <c r="A181" t="s">
        <v>207</v>
      </c>
      <c r="B181" t="s">
        <v>234</v>
      </c>
      <c r="C181" t="s">
        <v>52</v>
      </c>
    </row>
    <row r="182" spans="1:3" x14ac:dyDescent="0.35">
      <c r="A182" t="s">
        <v>207</v>
      </c>
      <c r="B182" t="s">
        <v>235</v>
      </c>
      <c r="C182" t="s">
        <v>15</v>
      </c>
    </row>
    <row r="183" spans="1:3" x14ac:dyDescent="0.35">
      <c r="A183" t="s">
        <v>207</v>
      </c>
      <c r="B183" t="s">
        <v>236</v>
      </c>
      <c r="C183" t="s">
        <v>15</v>
      </c>
    </row>
    <row r="184" spans="1:3" x14ac:dyDescent="0.35">
      <c r="A184" t="s">
        <v>207</v>
      </c>
      <c r="B184" t="s">
        <v>237</v>
      </c>
      <c r="C184" t="s">
        <v>15</v>
      </c>
    </row>
    <row r="185" spans="1:3" x14ac:dyDescent="0.35">
      <c r="A185" t="s">
        <v>207</v>
      </c>
      <c r="B185" t="s">
        <v>238</v>
      </c>
      <c r="C185" t="s">
        <v>13</v>
      </c>
    </row>
    <row r="186" spans="1:3" x14ac:dyDescent="0.35">
      <c r="A186" t="s">
        <v>207</v>
      </c>
      <c r="B186" t="s">
        <v>239</v>
      </c>
      <c r="C186" t="s">
        <v>15</v>
      </c>
    </row>
    <row r="187" spans="1:3" x14ac:dyDescent="0.35">
      <c r="A187" t="s">
        <v>207</v>
      </c>
      <c r="B187" t="s">
        <v>240</v>
      </c>
      <c r="C187" t="s">
        <v>14</v>
      </c>
    </row>
    <row r="188" spans="1:3" x14ac:dyDescent="0.35">
      <c r="A188" t="s">
        <v>207</v>
      </c>
      <c r="B188" t="s">
        <v>241</v>
      </c>
      <c r="C188" t="s">
        <v>124</v>
      </c>
    </row>
    <row r="189" spans="1:3" x14ac:dyDescent="0.35">
      <c r="A189" t="s">
        <v>242</v>
      </c>
      <c r="B189" t="s">
        <v>243</v>
      </c>
      <c r="C189" t="s">
        <v>13</v>
      </c>
    </row>
    <row r="190" spans="1:3" x14ac:dyDescent="0.35">
      <c r="A190" t="s">
        <v>242</v>
      </c>
      <c r="B190" t="s">
        <v>244</v>
      </c>
      <c r="C190" t="s">
        <v>14</v>
      </c>
    </row>
    <row r="191" spans="1:3" x14ac:dyDescent="0.35">
      <c r="A191" t="s">
        <v>242</v>
      </c>
      <c r="B191" t="s">
        <v>245</v>
      </c>
      <c r="C191" t="s">
        <v>15</v>
      </c>
    </row>
    <row r="192" spans="1:3" x14ac:dyDescent="0.35">
      <c r="A192" t="s">
        <v>242</v>
      </c>
      <c r="B192" t="s">
        <v>246</v>
      </c>
      <c r="C192" t="s">
        <v>13</v>
      </c>
    </row>
    <row r="193" spans="1:3" x14ac:dyDescent="0.35">
      <c r="A193" t="s">
        <v>242</v>
      </c>
      <c r="B193" t="s">
        <v>247</v>
      </c>
      <c r="C193" t="s">
        <v>52</v>
      </c>
    </row>
    <row r="194" spans="1:3" x14ac:dyDescent="0.35">
      <c r="A194" t="s">
        <v>248</v>
      </c>
      <c r="B194" t="s">
        <v>249</v>
      </c>
      <c r="C194" t="s">
        <v>13</v>
      </c>
    </row>
    <row r="195" spans="1:3" x14ac:dyDescent="0.35">
      <c r="A195" t="s">
        <v>248</v>
      </c>
      <c r="B195" t="s">
        <v>250</v>
      </c>
      <c r="C195" t="s">
        <v>14</v>
      </c>
    </row>
    <row r="196" spans="1:3" x14ac:dyDescent="0.35">
      <c r="A196" t="s">
        <v>248</v>
      </c>
      <c r="B196" t="s">
        <v>251</v>
      </c>
      <c r="C196" t="s">
        <v>15</v>
      </c>
    </row>
    <row r="197" spans="1:3" x14ac:dyDescent="0.35">
      <c r="A197" t="s">
        <v>248</v>
      </c>
      <c r="B197" t="s">
        <v>252</v>
      </c>
      <c r="C197" t="s">
        <v>52</v>
      </c>
    </row>
    <row r="198" spans="1:3" x14ac:dyDescent="0.35">
      <c r="A198" t="s">
        <v>248</v>
      </c>
      <c r="B198" t="s">
        <v>253</v>
      </c>
      <c r="C198" t="s">
        <v>15</v>
      </c>
    </row>
    <row r="199" spans="1:3" x14ac:dyDescent="0.35">
      <c r="A199" t="s">
        <v>248</v>
      </c>
      <c r="B199" t="s">
        <v>254</v>
      </c>
      <c r="C199" t="s">
        <v>14</v>
      </c>
    </row>
    <row r="200" spans="1:3" x14ac:dyDescent="0.35">
      <c r="A200" t="s">
        <v>248</v>
      </c>
      <c r="B200" t="s">
        <v>255</v>
      </c>
      <c r="C200" t="s">
        <v>52</v>
      </c>
    </row>
    <row r="201" spans="1:3" x14ac:dyDescent="0.35">
      <c r="A201" t="s">
        <v>248</v>
      </c>
      <c r="B201" t="s">
        <v>256</v>
      </c>
      <c r="C201" t="s">
        <v>15</v>
      </c>
    </row>
    <row r="202" spans="1:3" x14ac:dyDescent="0.35">
      <c r="A202" t="s">
        <v>248</v>
      </c>
      <c r="B202" t="s">
        <v>257</v>
      </c>
      <c r="C202" t="s">
        <v>13</v>
      </c>
    </row>
    <row r="203" spans="1:3" x14ac:dyDescent="0.35">
      <c r="A203" t="s">
        <v>248</v>
      </c>
      <c r="B203" t="s">
        <v>258</v>
      </c>
      <c r="C203" t="s">
        <v>15</v>
      </c>
    </row>
    <row r="204" spans="1:3" x14ac:dyDescent="0.35">
      <c r="A204" t="s">
        <v>248</v>
      </c>
      <c r="B204" t="s">
        <v>259</v>
      </c>
      <c r="C204" t="s">
        <v>15</v>
      </c>
    </row>
    <row r="205" spans="1:3" x14ac:dyDescent="0.35">
      <c r="A205" t="s">
        <v>248</v>
      </c>
      <c r="B205" t="s">
        <v>260</v>
      </c>
      <c r="C205" t="s">
        <v>13</v>
      </c>
    </row>
    <row r="206" spans="1:3" x14ac:dyDescent="0.35">
      <c r="A206" t="s">
        <v>248</v>
      </c>
      <c r="B206" t="s">
        <v>261</v>
      </c>
      <c r="C206" t="s">
        <v>13</v>
      </c>
    </row>
    <row r="207" spans="1:3" x14ac:dyDescent="0.35">
      <c r="A207" t="s">
        <v>248</v>
      </c>
      <c r="B207" t="s">
        <v>262</v>
      </c>
      <c r="C207" t="s">
        <v>15</v>
      </c>
    </row>
    <row r="208" spans="1:3" x14ac:dyDescent="0.35">
      <c r="A208" t="s">
        <v>248</v>
      </c>
      <c r="B208" t="s">
        <v>263</v>
      </c>
      <c r="C208" t="s">
        <v>14</v>
      </c>
    </row>
    <row r="209" spans="1:3" x14ac:dyDescent="0.35">
      <c r="A209" t="s">
        <v>248</v>
      </c>
      <c r="B209" t="s">
        <v>264</v>
      </c>
      <c r="C209" t="s">
        <v>13</v>
      </c>
    </row>
    <row r="210" spans="1:3" x14ac:dyDescent="0.35">
      <c r="A210" t="s">
        <v>248</v>
      </c>
      <c r="B210" t="s">
        <v>265</v>
      </c>
      <c r="C210" t="s">
        <v>15</v>
      </c>
    </row>
    <row r="211" spans="1:3" x14ac:dyDescent="0.35">
      <c r="A211" t="s">
        <v>248</v>
      </c>
      <c r="B211" t="s">
        <v>266</v>
      </c>
      <c r="C211" t="s">
        <v>15</v>
      </c>
    </row>
    <row r="212" spans="1:3" x14ac:dyDescent="0.35">
      <c r="A212" t="s">
        <v>248</v>
      </c>
      <c r="B212" t="s">
        <v>267</v>
      </c>
      <c r="C212" t="s">
        <v>13</v>
      </c>
    </row>
    <row r="213" spans="1:3" x14ac:dyDescent="0.35">
      <c r="A213" t="s">
        <v>248</v>
      </c>
      <c r="B213" t="s">
        <v>268</v>
      </c>
      <c r="C213" t="s">
        <v>15</v>
      </c>
    </row>
    <row r="214" spans="1:3" x14ac:dyDescent="0.35">
      <c r="A214" t="s">
        <v>248</v>
      </c>
      <c r="B214" t="s">
        <v>269</v>
      </c>
      <c r="C214" t="s">
        <v>15</v>
      </c>
    </row>
    <row r="215" spans="1:3" x14ac:dyDescent="0.35">
      <c r="A215" t="s">
        <v>248</v>
      </c>
      <c r="B215" t="s">
        <v>270</v>
      </c>
      <c r="C215" t="s">
        <v>15</v>
      </c>
    </row>
    <row r="216" spans="1:3" x14ac:dyDescent="0.35">
      <c r="A216" t="s">
        <v>248</v>
      </c>
      <c r="B216" t="s">
        <v>271</v>
      </c>
      <c r="C216" t="s">
        <v>13</v>
      </c>
    </row>
    <row r="217" spans="1:3" x14ac:dyDescent="0.35">
      <c r="A217" t="s">
        <v>248</v>
      </c>
      <c r="B217" t="s">
        <v>272</v>
      </c>
      <c r="C217" t="s">
        <v>52</v>
      </c>
    </row>
    <row r="218" spans="1:3" x14ac:dyDescent="0.35">
      <c r="A218" t="s">
        <v>248</v>
      </c>
      <c r="B218" t="s">
        <v>273</v>
      </c>
      <c r="C218" t="s">
        <v>13</v>
      </c>
    </row>
    <row r="219" spans="1:3" x14ac:dyDescent="0.35">
      <c r="A219" t="s">
        <v>248</v>
      </c>
      <c r="B219" t="s">
        <v>274</v>
      </c>
      <c r="C219" t="s">
        <v>15</v>
      </c>
    </row>
    <row r="220" spans="1:3" x14ac:dyDescent="0.35">
      <c r="A220" t="s">
        <v>248</v>
      </c>
      <c r="B220" t="s">
        <v>275</v>
      </c>
      <c r="C220" t="s">
        <v>15</v>
      </c>
    </row>
    <row r="221" spans="1:3" x14ac:dyDescent="0.35">
      <c r="A221" t="s">
        <v>248</v>
      </c>
      <c r="B221" t="s">
        <v>276</v>
      </c>
      <c r="C221" t="s">
        <v>15</v>
      </c>
    </row>
    <row r="222" spans="1:3" x14ac:dyDescent="0.35">
      <c r="A222" t="s">
        <v>248</v>
      </c>
      <c r="B222" t="s">
        <v>277</v>
      </c>
      <c r="C222" t="s">
        <v>15</v>
      </c>
    </row>
    <row r="223" spans="1:3" x14ac:dyDescent="0.35">
      <c r="A223" t="s">
        <v>248</v>
      </c>
      <c r="B223" t="s">
        <v>278</v>
      </c>
      <c r="C223" t="s">
        <v>15</v>
      </c>
    </row>
    <row r="224" spans="1:3" x14ac:dyDescent="0.35">
      <c r="A224" t="s">
        <v>248</v>
      </c>
      <c r="B224" t="s">
        <v>279</v>
      </c>
      <c r="C224" t="s">
        <v>15</v>
      </c>
    </row>
    <row r="225" spans="1:3" x14ac:dyDescent="0.35">
      <c r="A225" t="s">
        <v>248</v>
      </c>
      <c r="B225" t="s">
        <v>280</v>
      </c>
      <c r="C225" t="s">
        <v>15</v>
      </c>
    </row>
    <row r="226" spans="1:3" x14ac:dyDescent="0.35">
      <c r="A226" t="s">
        <v>248</v>
      </c>
      <c r="B226" t="s">
        <v>281</v>
      </c>
      <c r="C226" t="s">
        <v>15</v>
      </c>
    </row>
    <row r="227" spans="1:3" x14ac:dyDescent="0.35">
      <c r="A227" t="s">
        <v>248</v>
      </c>
      <c r="B227" t="s">
        <v>282</v>
      </c>
      <c r="C227" t="s">
        <v>13</v>
      </c>
    </row>
    <row r="228" spans="1:3" x14ac:dyDescent="0.35">
      <c r="A228" t="s">
        <v>248</v>
      </c>
      <c r="B228" t="s">
        <v>283</v>
      </c>
      <c r="C228" t="s">
        <v>15</v>
      </c>
    </row>
    <row r="229" spans="1:3" x14ac:dyDescent="0.35">
      <c r="A229" t="s">
        <v>248</v>
      </c>
      <c r="B229" t="s">
        <v>284</v>
      </c>
      <c r="C229" t="s">
        <v>15</v>
      </c>
    </row>
    <row r="230" spans="1:3" x14ac:dyDescent="0.35">
      <c r="A230" t="s">
        <v>248</v>
      </c>
      <c r="B230" t="s">
        <v>285</v>
      </c>
      <c r="C230" t="s">
        <v>13</v>
      </c>
    </row>
    <row r="231" spans="1:3" x14ac:dyDescent="0.35">
      <c r="A231" t="s">
        <v>248</v>
      </c>
      <c r="B231" t="s">
        <v>286</v>
      </c>
      <c r="C231" t="s">
        <v>15</v>
      </c>
    </row>
    <row r="232" spans="1:3" x14ac:dyDescent="0.35">
      <c r="A232" t="s">
        <v>248</v>
      </c>
      <c r="B232" t="s">
        <v>287</v>
      </c>
      <c r="C232" t="s">
        <v>124</v>
      </c>
    </row>
    <row r="233" spans="1:3" x14ac:dyDescent="0.35">
      <c r="A233" t="s">
        <v>248</v>
      </c>
      <c r="B233" t="s">
        <v>288</v>
      </c>
      <c r="C233" t="s">
        <v>14</v>
      </c>
    </row>
    <row r="234" spans="1:3" x14ac:dyDescent="0.35">
      <c r="A234" t="s">
        <v>248</v>
      </c>
      <c r="B234" t="s">
        <v>289</v>
      </c>
      <c r="C234" t="s">
        <v>13</v>
      </c>
    </row>
    <row r="235" spans="1:3" x14ac:dyDescent="0.35">
      <c r="A235" t="s">
        <v>248</v>
      </c>
      <c r="B235" t="s">
        <v>290</v>
      </c>
      <c r="C235" t="s">
        <v>52</v>
      </c>
    </row>
    <row r="236" spans="1:3" x14ac:dyDescent="0.35">
      <c r="A236" t="s">
        <v>248</v>
      </c>
      <c r="B236" t="s">
        <v>291</v>
      </c>
      <c r="C236" t="s">
        <v>13</v>
      </c>
    </row>
    <row r="237" spans="1:3" x14ac:dyDescent="0.35">
      <c r="A237" t="s">
        <v>248</v>
      </c>
      <c r="B237" t="s">
        <v>292</v>
      </c>
      <c r="C237" t="s">
        <v>15</v>
      </c>
    </row>
    <row r="238" spans="1:3" x14ac:dyDescent="0.35">
      <c r="A238" t="s">
        <v>248</v>
      </c>
      <c r="B238" t="s">
        <v>293</v>
      </c>
      <c r="C238" t="s">
        <v>13</v>
      </c>
    </row>
    <row r="239" spans="1:3" x14ac:dyDescent="0.35">
      <c r="A239" t="s">
        <v>248</v>
      </c>
      <c r="B239" t="s">
        <v>294</v>
      </c>
      <c r="C239" t="s">
        <v>13</v>
      </c>
    </row>
    <row r="240" spans="1:3" x14ac:dyDescent="0.35">
      <c r="A240" t="s">
        <v>248</v>
      </c>
      <c r="B240" t="s">
        <v>295</v>
      </c>
      <c r="C240" t="s">
        <v>15</v>
      </c>
    </row>
    <row r="241" spans="1:3" x14ac:dyDescent="0.35">
      <c r="A241" t="s">
        <v>248</v>
      </c>
      <c r="B241" t="s">
        <v>296</v>
      </c>
      <c r="C241" t="s">
        <v>15</v>
      </c>
    </row>
    <row r="242" spans="1:3" x14ac:dyDescent="0.35">
      <c r="A242" t="s">
        <v>248</v>
      </c>
      <c r="B242" t="s">
        <v>297</v>
      </c>
      <c r="C242" t="s">
        <v>14</v>
      </c>
    </row>
    <row r="243" spans="1:3" x14ac:dyDescent="0.35">
      <c r="A243" t="s">
        <v>248</v>
      </c>
      <c r="B243" t="s">
        <v>298</v>
      </c>
      <c r="C243" t="s">
        <v>52</v>
      </c>
    </row>
    <row r="244" spans="1:3" x14ac:dyDescent="0.35">
      <c r="A244" t="s">
        <v>248</v>
      </c>
      <c r="B244" t="s">
        <v>299</v>
      </c>
      <c r="C244" t="s">
        <v>124</v>
      </c>
    </row>
    <row r="245" spans="1:3" x14ac:dyDescent="0.35">
      <c r="A245" t="s">
        <v>248</v>
      </c>
      <c r="B245" t="s">
        <v>300</v>
      </c>
      <c r="C245" t="s">
        <v>14</v>
      </c>
    </row>
    <row r="246" spans="1:3" x14ac:dyDescent="0.35">
      <c r="A246" t="s">
        <v>248</v>
      </c>
      <c r="B246" t="s">
        <v>301</v>
      </c>
      <c r="C246" t="s">
        <v>15</v>
      </c>
    </row>
    <row r="247" spans="1:3" x14ac:dyDescent="0.35">
      <c r="A247" t="s">
        <v>248</v>
      </c>
      <c r="B247" t="s">
        <v>302</v>
      </c>
      <c r="C247" t="s">
        <v>15</v>
      </c>
    </row>
    <row r="248" spans="1:3" x14ac:dyDescent="0.35">
      <c r="A248" t="s">
        <v>248</v>
      </c>
      <c r="B248" t="s">
        <v>303</v>
      </c>
      <c r="C248" t="s">
        <v>15</v>
      </c>
    </row>
    <row r="249" spans="1:3" x14ac:dyDescent="0.35">
      <c r="A249" t="s">
        <v>248</v>
      </c>
      <c r="B249" t="s">
        <v>304</v>
      </c>
      <c r="C249" t="s">
        <v>13</v>
      </c>
    </row>
    <row r="250" spans="1:3" x14ac:dyDescent="0.35">
      <c r="A250" t="s">
        <v>248</v>
      </c>
      <c r="B250" t="s">
        <v>305</v>
      </c>
      <c r="C250" t="s">
        <v>52</v>
      </c>
    </row>
    <row r="251" spans="1:3" x14ac:dyDescent="0.35">
      <c r="A251" t="s">
        <v>248</v>
      </c>
      <c r="B251" t="s">
        <v>306</v>
      </c>
      <c r="C251" t="s">
        <v>15</v>
      </c>
    </row>
    <row r="252" spans="1:3" x14ac:dyDescent="0.35">
      <c r="A252" t="s">
        <v>248</v>
      </c>
      <c r="B252" t="s">
        <v>307</v>
      </c>
      <c r="C252" t="s">
        <v>13</v>
      </c>
    </row>
    <row r="253" spans="1:3" x14ac:dyDescent="0.35">
      <c r="A253" t="s">
        <v>248</v>
      </c>
      <c r="B253" t="s">
        <v>308</v>
      </c>
      <c r="C253" t="s">
        <v>15</v>
      </c>
    </row>
    <row r="254" spans="1:3" x14ac:dyDescent="0.35">
      <c r="A254" t="s">
        <v>248</v>
      </c>
      <c r="B254" t="s">
        <v>309</v>
      </c>
      <c r="C254" t="s">
        <v>14</v>
      </c>
    </row>
    <row r="255" spans="1:3" x14ac:dyDescent="0.35">
      <c r="A255" t="s">
        <v>248</v>
      </c>
      <c r="B255" t="s">
        <v>310</v>
      </c>
      <c r="C255" t="s">
        <v>15</v>
      </c>
    </row>
    <row r="256" spans="1:3" x14ac:dyDescent="0.35">
      <c r="A256" t="s">
        <v>248</v>
      </c>
      <c r="B256" t="s">
        <v>311</v>
      </c>
      <c r="C256" t="s">
        <v>15</v>
      </c>
    </row>
    <row r="257" spans="1:3" x14ac:dyDescent="0.35">
      <c r="A257" t="s">
        <v>248</v>
      </c>
      <c r="B257" t="s">
        <v>312</v>
      </c>
      <c r="C257" t="s">
        <v>13</v>
      </c>
    </row>
    <row r="258" spans="1:3" x14ac:dyDescent="0.35">
      <c r="A258" t="s">
        <v>248</v>
      </c>
      <c r="B258" t="s">
        <v>313</v>
      </c>
      <c r="C258" t="s">
        <v>14</v>
      </c>
    </row>
    <row r="259" spans="1:3" x14ac:dyDescent="0.35">
      <c r="A259" t="s">
        <v>248</v>
      </c>
      <c r="B259" t="s">
        <v>314</v>
      </c>
      <c r="C259" t="s">
        <v>15</v>
      </c>
    </row>
    <row r="260" spans="1:3" x14ac:dyDescent="0.35">
      <c r="A260" t="s">
        <v>248</v>
      </c>
      <c r="B260" t="s">
        <v>315</v>
      </c>
      <c r="C260" t="s">
        <v>124</v>
      </c>
    </row>
    <row r="261" spans="1:3" x14ac:dyDescent="0.35">
      <c r="A261" t="s">
        <v>248</v>
      </c>
      <c r="B261" t="s">
        <v>316</v>
      </c>
      <c r="C261" t="s">
        <v>15</v>
      </c>
    </row>
    <row r="262" spans="1:3" x14ac:dyDescent="0.35">
      <c r="A262" t="s">
        <v>317</v>
      </c>
      <c r="B262" t="s">
        <v>318</v>
      </c>
      <c r="C262" t="s">
        <v>14</v>
      </c>
    </row>
    <row r="263" spans="1:3" x14ac:dyDescent="0.35">
      <c r="A263" t="s">
        <v>317</v>
      </c>
      <c r="B263" t="s">
        <v>319</v>
      </c>
      <c r="C263" t="s">
        <v>13</v>
      </c>
    </row>
    <row r="264" spans="1:3" x14ac:dyDescent="0.35">
      <c r="A264" t="s">
        <v>317</v>
      </c>
      <c r="B264" t="s">
        <v>320</v>
      </c>
      <c r="C264" t="s">
        <v>15</v>
      </c>
    </row>
    <row r="265" spans="1:3" x14ac:dyDescent="0.35">
      <c r="A265" t="s">
        <v>317</v>
      </c>
      <c r="B265" t="s">
        <v>321</v>
      </c>
      <c r="C265" t="s">
        <v>15</v>
      </c>
    </row>
    <row r="266" spans="1:3" x14ac:dyDescent="0.35">
      <c r="A266" t="s">
        <v>317</v>
      </c>
      <c r="B266" t="s">
        <v>322</v>
      </c>
      <c r="C266" t="s">
        <v>14</v>
      </c>
    </row>
    <row r="267" spans="1:3" x14ac:dyDescent="0.35">
      <c r="A267" t="s">
        <v>317</v>
      </c>
      <c r="B267" t="s">
        <v>323</v>
      </c>
      <c r="C267" t="s">
        <v>15</v>
      </c>
    </row>
    <row r="268" spans="1:3" x14ac:dyDescent="0.35">
      <c r="A268" t="s">
        <v>317</v>
      </c>
      <c r="B268" t="s">
        <v>324</v>
      </c>
      <c r="C268" t="s">
        <v>15</v>
      </c>
    </row>
    <row r="269" spans="1:3" x14ac:dyDescent="0.35">
      <c r="A269" t="s">
        <v>317</v>
      </c>
      <c r="B269" t="s">
        <v>325</v>
      </c>
      <c r="C269" t="s">
        <v>15</v>
      </c>
    </row>
    <row r="270" spans="1:3" x14ac:dyDescent="0.35">
      <c r="A270" t="s">
        <v>317</v>
      </c>
      <c r="B270" t="s">
        <v>326</v>
      </c>
      <c r="C270" t="s">
        <v>15</v>
      </c>
    </row>
    <row r="271" spans="1:3" x14ac:dyDescent="0.35">
      <c r="A271" t="s">
        <v>317</v>
      </c>
      <c r="B271" t="s">
        <v>327</v>
      </c>
      <c r="C271" t="s">
        <v>15</v>
      </c>
    </row>
    <row r="272" spans="1:3" x14ac:dyDescent="0.35">
      <c r="A272" t="s">
        <v>317</v>
      </c>
      <c r="B272" t="s">
        <v>328</v>
      </c>
      <c r="C272" t="s">
        <v>52</v>
      </c>
    </row>
    <row r="273" spans="1:3" x14ac:dyDescent="0.35">
      <c r="A273" t="s">
        <v>317</v>
      </c>
      <c r="B273" t="s">
        <v>329</v>
      </c>
      <c r="C273" t="s">
        <v>13</v>
      </c>
    </row>
    <row r="274" spans="1:3" x14ac:dyDescent="0.35">
      <c r="A274" t="s">
        <v>317</v>
      </c>
      <c r="B274" t="s">
        <v>330</v>
      </c>
      <c r="C274" t="s">
        <v>14</v>
      </c>
    </row>
    <row r="275" spans="1:3" x14ac:dyDescent="0.35">
      <c r="A275" t="s">
        <v>317</v>
      </c>
      <c r="B275" t="s">
        <v>331</v>
      </c>
      <c r="C275" t="s">
        <v>15</v>
      </c>
    </row>
    <row r="276" spans="1:3" x14ac:dyDescent="0.35">
      <c r="A276" t="s">
        <v>317</v>
      </c>
      <c r="B276" t="s">
        <v>332</v>
      </c>
      <c r="C276" t="s">
        <v>13</v>
      </c>
    </row>
    <row r="277" spans="1:3" x14ac:dyDescent="0.35">
      <c r="A277" t="s">
        <v>317</v>
      </c>
      <c r="B277" t="s">
        <v>333</v>
      </c>
      <c r="C277" t="s">
        <v>14</v>
      </c>
    </row>
    <row r="278" spans="1:3" x14ac:dyDescent="0.35">
      <c r="A278" t="s">
        <v>317</v>
      </c>
      <c r="B278" t="s">
        <v>334</v>
      </c>
      <c r="C278" t="s">
        <v>15</v>
      </c>
    </row>
    <row r="279" spans="1:3" x14ac:dyDescent="0.35">
      <c r="A279" t="s">
        <v>317</v>
      </c>
      <c r="B279" t="s">
        <v>335</v>
      </c>
      <c r="C279" t="s">
        <v>15</v>
      </c>
    </row>
    <row r="280" spans="1:3" x14ac:dyDescent="0.35">
      <c r="A280" t="s">
        <v>317</v>
      </c>
      <c r="B280" t="s">
        <v>336</v>
      </c>
      <c r="C280" t="s">
        <v>124</v>
      </c>
    </row>
    <row r="281" spans="1:3" x14ac:dyDescent="0.35">
      <c r="A281" t="s">
        <v>317</v>
      </c>
      <c r="B281" t="s">
        <v>337</v>
      </c>
      <c r="C281" t="s">
        <v>15</v>
      </c>
    </row>
    <row r="282" spans="1:3" x14ac:dyDescent="0.35">
      <c r="A282" t="s">
        <v>317</v>
      </c>
      <c r="B282" t="s">
        <v>338</v>
      </c>
      <c r="C282" t="s">
        <v>15</v>
      </c>
    </row>
    <row r="283" spans="1:3" x14ac:dyDescent="0.35">
      <c r="A283" t="s">
        <v>317</v>
      </c>
      <c r="B283" t="s">
        <v>339</v>
      </c>
      <c r="C283" t="s">
        <v>15</v>
      </c>
    </row>
    <row r="284" spans="1:3" x14ac:dyDescent="0.35">
      <c r="A284" t="s">
        <v>317</v>
      </c>
      <c r="B284" t="s">
        <v>340</v>
      </c>
      <c r="C284" t="s">
        <v>15</v>
      </c>
    </row>
    <row r="285" spans="1:3" x14ac:dyDescent="0.35">
      <c r="A285" t="s">
        <v>317</v>
      </c>
      <c r="B285" t="s">
        <v>341</v>
      </c>
      <c r="C285" t="s">
        <v>15</v>
      </c>
    </row>
    <row r="286" spans="1:3" x14ac:dyDescent="0.35">
      <c r="A286" t="s">
        <v>317</v>
      </c>
      <c r="B286" t="s">
        <v>342</v>
      </c>
      <c r="C286" t="s">
        <v>14</v>
      </c>
    </row>
    <row r="287" spans="1:3" x14ac:dyDescent="0.35">
      <c r="A287" t="s">
        <v>317</v>
      </c>
      <c r="B287" t="s">
        <v>343</v>
      </c>
      <c r="C287" t="s">
        <v>13</v>
      </c>
    </row>
    <row r="288" spans="1:3" x14ac:dyDescent="0.35">
      <c r="A288" t="s">
        <v>317</v>
      </c>
      <c r="B288" t="s">
        <v>344</v>
      </c>
      <c r="C288" t="s">
        <v>52</v>
      </c>
    </row>
    <row r="289" spans="1:3" x14ac:dyDescent="0.35">
      <c r="A289" t="s">
        <v>317</v>
      </c>
      <c r="B289" t="s">
        <v>345</v>
      </c>
      <c r="C289" t="s">
        <v>52</v>
      </c>
    </row>
    <row r="290" spans="1:3" x14ac:dyDescent="0.35">
      <c r="A290" t="s">
        <v>317</v>
      </c>
      <c r="B290" t="s">
        <v>346</v>
      </c>
      <c r="C290" t="s">
        <v>13</v>
      </c>
    </row>
    <row r="291" spans="1:3" x14ac:dyDescent="0.35">
      <c r="A291" t="s">
        <v>317</v>
      </c>
      <c r="B291" t="s">
        <v>347</v>
      </c>
      <c r="C291" t="s">
        <v>15</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180CE7-5ECA-498B-8450-9692BFBBEED0}">
  <dimension ref="A1:Q93"/>
  <sheetViews>
    <sheetView workbookViewId="0">
      <selection activeCell="G25" sqref="G25"/>
    </sheetView>
  </sheetViews>
  <sheetFormatPr defaultRowHeight="14.5" x14ac:dyDescent="0.35"/>
  <cols>
    <col min="1" max="1" width="22.81640625" bestFit="1" customWidth="1"/>
    <col min="2" max="2" width="23.26953125" bestFit="1" customWidth="1"/>
    <col min="3" max="3" width="26.26953125" bestFit="1" customWidth="1"/>
    <col min="4" max="4" width="38.453125" bestFit="1" customWidth="1"/>
    <col min="5" max="5" width="45.81640625" bestFit="1" customWidth="1"/>
    <col min="6" max="6" width="25.453125" bestFit="1" customWidth="1"/>
    <col min="7" max="7" width="45.54296875" bestFit="1" customWidth="1"/>
    <col min="8" max="8" width="41.54296875" bestFit="1" customWidth="1"/>
    <col min="10" max="10" width="10.7265625" bestFit="1" customWidth="1"/>
    <col min="13" max="13" width="6.1796875" bestFit="1" customWidth="1"/>
    <col min="16" max="16" width="25.1796875" bestFit="1" customWidth="1"/>
    <col min="19" max="19" width="7.1796875" bestFit="1" customWidth="1"/>
  </cols>
  <sheetData>
    <row r="1" spans="1:17" x14ac:dyDescent="0.35">
      <c r="A1" t="s">
        <v>49</v>
      </c>
      <c r="B1" t="s">
        <v>53</v>
      </c>
      <c r="C1" t="s">
        <v>147</v>
      </c>
      <c r="D1" t="s">
        <v>154</v>
      </c>
      <c r="E1" t="s">
        <v>207</v>
      </c>
      <c r="F1" t="s">
        <v>242</v>
      </c>
      <c r="G1" t="s">
        <v>248</v>
      </c>
      <c r="H1" t="s">
        <v>317</v>
      </c>
      <c r="J1" t="s">
        <v>351</v>
      </c>
      <c r="M1" t="s">
        <v>348</v>
      </c>
      <c r="P1" t="s">
        <v>349</v>
      </c>
    </row>
    <row r="2" spans="1:17" x14ac:dyDescent="0.35">
      <c r="A2" t="s">
        <v>50</v>
      </c>
      <c r="B2" t="s">
        <v>54</v>
      </c>
      <c r="C2" t="s">
        <v>148</v>
      </c>
      <c r="D2" t="s">
        <v>155</v>
      </c>
      <c r="E2" t="s">
        <v>208</v>
      </c>
      <c r="F2" t="s">
        <v>243</v>
      </c>
      <c r="G2" t="s">
        <v>249</v>
      </c>
      <c r="H2" t="s">
        <v>318</v>
      </c>
      <c r="J2" t="s">
        <v>48</v>
      </c>
      <c r="M2" t="s">
        <v>48</v>
      </c>
      <c r="P2" t="str">
        <f>_xlfn.XLOOKUP(Q3,'Facility List'!B:B,'Facility List'!C:C)</f>
        <v>select</v>
      </c>
    </row>
    <row r="3" spans="1:17" x14ac:dyDescent="0.35">
      <c r="A3" t="s">
        <v>51</v>
      </c>
      <c r="B3" t="s">
        <v>55</v>
      </c>
      <c r="C3" t="s">
        <v>149</v>
      </c>
      <c r="D3" t="s">
        <v>156</v>
      </c>
      <c r="E3" t="s">
        <v>209</v>
      </c>
      <c r="F3" t="s">
        <v>244</v>
      </c>
      <c r="G3" t="s">
        <v>250</v>
      </c>
      <c r="H3" t="s">
        <v>319</v>
      </c>
      <c r="M3" t="s">
        <v>49</v>
      </c>
      <c r="Q3" t="str">
        <f>'Peer Group'!F13</f>
        <v>select</v>
      </c>
    </row>
    <row r="4" spans="1:17" x14ac:dyDescent="0.35">
      <c r="B4" t="s">
        <v>56</v>
      </c>
      <c r="C4" t="s">
        <v>150</v>
      </c>
      <c r="D4" t="s">
        <v>157</v>
      </c>
      <c r="E4" t="s">
        <v>210</v>
      </c>
      <c r="F4" t="s">
        <v>245</v>
      </c>
      <c r="G4" t="s">
        <v>251</v>
      </c>
      <c r="H4" t="s">
        <v>320</v>
      </c>
      <c r="M4" t="s">
        <v>53</v>
      </c>
    </row>
    <row r="5" spans="1:17" x14ac:dyDescent="0.35">
      <c r="B5" t="s">
        <v>57</v>
      </c>
      <c r="C5" t="s">
        <v>151</v>
      </c>
      <c r="D5" t="s">
        <v>158</v>
      </c>
      <c r="E5" t="s">
        <v>211</v>
      </c>
      <c r="F5" t="s">
        <v>246</v>
      </c>
      <c r="G5" t="s">
        <v>252</v>
      </c>
      <c r="H5" t="s">
        <v>321</v>
      </c>
      <c r="M5" t="s">
        <v>147</v>
      </c>
      <c r="P5" t="s">
        <v>352</v>
      </c>
    </row>
    <row r="6" spans="1:17" x14ac:dyDescent="0.35">
      <c r="B6" t="s">
        <v>58</v>
      </c>
      <c r="C6" t="s">
        <v>152</v>
      </c>
      <c r="D6" t="s">
        <v>159</v>
      </c>
      <c r="E6" t="s">
        <v>212</v>
      </c>
      <c r="F6" t="s">
        <v>247</v>
      </c>
      <c r="G6" t="s">
        <v>253</v>
      </c>
      <c r="H6" t="s">
        <v>322</v>
      </c>
      <c r="M6" t="s">
        <v>154</v>
      </c>
      <c r="P6" t="str">
        <f>IF(Q3="select", "Select your state and facility", "Your peer group: " &amp;P2)</f>
        <v>Select your state and facility</v>
      </c>
    </row>
    <row r="7" spans="1:17" x14ac:dyDescent="0.35">
      <c r="B7" t="s">
        <v>59</v>
      </c>
      <c r="C7" t="s">
        <v>153</v>
      </c>
      <c r="D7" t="s">
        <v>160</v>
      </c>
      <c r="E7" t="s">
        <v>213</v>
      </c>
      <c r="G7" t="s">
        <v>254</v>
      </c>
      <c r="H7" t="s">
        <v>323</v>
      </c>
      <c r="M7" t="s">
        <v>207</v>
      </c>
    </row>
    <row r="8" spans="1:17" x14ac:dyDescent="0.35">
      <c r="B8" t="s">
        <v>60</v>
      </c>
      <c r="D8" t="s">
        <v>161</v>
      </c>
      <c r="E8" t="s">
        <v>214</v>
      </c>
      <c r="G8" t="s">
        <v>255</v>
      </c>
      <c r="H8" t="s">
        <v>324</v>
      </c>
      <c r="M8" t="s">
        <v>242</v>
      </c>
    </row>
    <row r="9" spans="1:17" x14ac:dyDescent="0.35">
      <c r="B9" t="s">
        <v>61</v>
      </c>
      <c r="D9" t="s">
        <v>162</v>
      </c>
      <c r="E9" t="s">
        <v>215</v>
      </c>
      <c r="G9" t="s">
        <v>256</v>
      </c>
      <c r="H9" t="s">
        <v>325</v>
      </c>
      <c r="M9" t="s">
        <v>248</v>
      </c>
    </row>
    <row r="10" spans="1:17" x14ac:dyDescent="0.35">
      <c r="B10" t="s">
        <v>62</v>
      </c>
      <c r="D10" t="s">
        <v>163</v>
      </c>
      <c r="E10" t="s">
        <v>216</v>
      </c>
      <c r="G10" t="s">
        <v>257</v>
      </c>
      <c r="H10" t="s">
        <v>326</v>
      </c>
      <c r="M10" t="s">
        <v>317</v>
      </c>
    </row>
    <row r="11" spans="1:17" x14ac:dyDescent="0.35">
      <c r="B11" t="s">
        <v>63</v>
      </c>
      <c r="D11" t="s">
        <v>164</v>
      </c>
      <c r="E11" t="s">
        <v>217</v>
      </c>
      <c r="G11" t="s">
        <v>258</v>
      </c>
      <c r="H11" t="s">
        <v>327</v>
      </c>
    </row>
    <row r="12" spans="1:17" x14ac:dyDescent="0.35">
      <c r="B12" t="s">
        <v>64</v>
      </c>
      <c r="D12" t="s">
        <v>165</v>
      </c>
      <c r="E12" t="s">
        <v>218</v>
      </c>
      <c r="G12" t="s">
        <v>259</v>
      </c>
      <c r="H12" t="s">
        <v>328</v>
      </c>
    </row>
    <row r="13" spans="1:17" x14ac:dyDescent="0.35">
      <c r="B13" t="s">
        <v>65</v>
      </c>
      <c r="D13" t="s">
        <v>166</v>
      </c>
      <c r="E13" t="s">
        <v>219</v>
      </c>
      <c r="G13" t="s">
        <v>260</v>
      </c>
      <c r="H13" t="s">
        <v>329</v>
      </c>
    </row>
    <row r="14" spans="1:17" x14ac:dyDescent="0.35">
      <c r="B14" t="s">
        <v>66</v>
      </c>
      <c r="D14" t="s">
        <v>167</v>
      </c>
      <c r="E14" t="s">
        <v>220</v>
      </c>
      <c r="G14" t="s">
        <v>261</v>
      </c>
      <c r="H14" t="s">
        <v>330</v>
      </c>
    </row>
    <row r="15" spans="1:17" x14ac:dyDescent="0.35">
      <c r="B15" t="s">
        <v>67</v>
      </c>
      <c r="D15" t="s">
        <v>168</v>
      </c>
      <c r="E15" t="s">
        <v>221</v>
      </c>
      <c r="G15" t="s">
        <v>262</v>
      </c>
      <c r="H15" t="s">
        <v>331</v>
      </c>
    </row>
    <row r="16" spans="1:17" x14ac:dyDescent="0.35">
      <c r="B16" t="s">
        <v>68</v>
      </c>
      <c r="D16" t="s">
        <v>169</v>
      </c>
      <c r="E16" t="s">
        <v>222</v>
      </c>
      <c r="G16" t="s">
        <v>263</v>
      </c>
      <c r="H16" t="s">
        <v>332</v>
      </c>
    </row>
    <row r="17" spans="2:8" x14ac:dyDescent="0.35">
      <c r="B17" t="s">
        <v>69</v>
      </c>
      <c r="D17" t="s">
        <v>170</v>
      </c>
      <c r="E17" t="s">
        <v>223</v>
      </c>
      <c r="G17" t="s">
        <v>264</v>
      </c>
      <c r="H17" t="s">
        <v>333</v>
      </c>
    </row>
    <row r="18" spans="2:8" x14ac:dyDescent="0.35">
      <c r="B18" t="s">
        <v>70</v>
      </c>
      <c r="D18" t="s">
        <v>171</v>
      </c>
      <c r="E18" t="s">
        <v>224</v>
      </c>
      <c r="G18" t="s">
        <v>265</v>
      </c>
      <c r="H18" t="s">
        <v>334</v>
      </c>
    </row>
    <row r="19" spans="2:8" x14ac:dyDescent="0.35">
      <c r="B19" t="s">
        <v>71</v>
      </c>
      <c r="D19" t="s">
        <v>172</v>
      </c>
      <c r="E19" t="s">
        <v>225</v>
      </c>
      <c r="G19" t="s">
        <v>266</v>
      </c>
      <c r="H19" t="s">
        <v>335</v>
      </c>
    </row>
    <row r="20" spans="2:8" x14ac:dyDescent="0.35">
      <c r="B20" t="s">
        <v>72</v>
      </c>
      <c r="D20" t="s">
        <v>173</v>
      </c>
      <c r="E20" t="s">
        <v>226</v>
      </c>
      <c r="G20" t="s">
        <v>267</v>
      </c>
      <c r="H20" t="s">
        <v>336</v>
      </c>
    </row>
    <row r="21" spans="2:8" x14ac:dyDescent="0.35">
      <c r="B21" t="s">
        <v>73</v>
      </c>
      <c r="D21" t="s">
        <v>174</v>
      </c>
      <c r="E21" t="s">
        <v>227</v>
      </c>
      <c r="G21" t="s">
        <v>268</v>
      </c>
      <c r="H21" t="s">
        <v>337</v>
      </c>
    </row>
    <row r="22" spans="2:8" x14ac:dyDescent="0.35">
      <c r="B22" t="s">
        <v>74</v>
      </c>
      <c r="D22" t="s">
        <v>175</v>
      </c>
      <c r="E22" t="s">
        <v>228</v>
      </c>
      <c r="G22" t="s">
        <v>269</v>
      </c>
      <c r="H22" t="s">
        <v>338</v>
      </c>
    </row>
    <row r="23" spans="2:8" x14ac:dyDescent="0.35">
      <c r="B23" t="s">
        <v>75</v>
      </c>
      <c r="D23" t="s">
        <v>176</v>
      </c>
      <c r="E23" t="s">
        <v>229</v>
      </c>
      <c r="G23" t="s">
        <v>270</v>
      </c>
      <c r="H23" t="s">
        <v>339</v>
      </c>
    </row>
    <row r="24" spans="2:8" x14ac:dyDescent="0.35">
      <c r="B24" t="s">
        <v>76</v>
      </c>
      <c r="D24" t="s">
        <v>177</v>
      </c>
      <c r="E24" t="s">
        <v>230</v>
      </c>
      <c r="G24" t="s">
        <v>271</v>
      </c>
      <c r="H24" t="s">
        <v>340</v>
      </c>
    </row>
    <row r="25" spans="2:8" x14ac:dyDescent="0.35">
      <c r="B25" t="s">
        <v>77</v>
      </c>
      <c r="D25" t="s">
        <v>178</v>
      </c>
      <c r="E25" t="s">
        <v>231</v>
      </c>
      <c r="G25" t="s">
        <v>272</v>
      </c>
      <c r="H25" t="s">
        <v>341</v>
      </c>
    </row>
    <row r="26" spans="2:8" x14ac:dyDescent="0.35">
      <c r="B26" t="s">
        <v>78</v>
      </c>
      <c r="D26" t="s">
        <v>179</v>
      </c>
      <c r="E26" t="s">
        <v>232</v>
      </c>
      <c r="G26" t="s">
        <v>273</v>
      </c>
      <c r="H26" t="s">
        <v>342</v>
      </c>
    </row>
    <row r="27" spans="2:8" x14ac:dyDescent="0.35">
      <c r="B27" t="s">
        <v>79</v>
      </c>
      <c r="D27" t="s">
        <v>180</v>
      </c>
      <c r="E27" t="s">
        <v>233</v>
      </c>
      <c r="G27" t="s">
        <v>274</v>
      </c>
      <c r="H27" t="s">
        <v>343</v>
      </c>
    </row>
    <row r="28" spans="2:8" x14ac:dyDescent="0.35">
      <c r="B28" t="s">
        <v>80</v>
      </c>
      <c r="D28" t="s">
        <v>181</v>
      </c>
      <c r="E28" t="s">
        <v>234</v>
      </c>
      <c r="G28" t="s">
        <v>275</v>
      </c>
      <c r="H28" t="s">
        <v>344</v>
      </c>
    </row>
    <row r="29" spans="2:8" x14ac:dyDescent="0.35">
      <c r="B29" t="s">
        <v>81</v>
      </c>
      <c r="D29" t="s">
        <v>182</v>
      </c>
      <c r="E29" t="s">
        <v>235</v>
      </c>
      <c r="G29" t="s">
        <v>276</v>
      </c>
      <c r="H29" t="s">
        <v>345</v>
      </c>
    </row>
    <row r="30" spans="2:8" x14ac:dyDescent="0.35">
      <c r="B30" t="s">
        <v>82</v>
      </c>
      <c r="D30" t="s">
        <v>183</v>
      </c>
      <c r="E30" t="s">
        <v>236</v>
      </c>
      <c r="G30" t="s">
        <v>277</v>
      </c>
      <c r="H30" t="s">
        <v>346</v>
      </c>
    </row>
    <row r="31" spans="2:8" x14ac:dyDescent="0.35">
      <c r="B31" t="s">
        <v>83</v>
      </c>
      <c r="D31" t="s">
        <v>184</v>
      </c>
      <c r="E31" t="s">
        <v>237</v>
      </c>
      <c r="G31" t="s">
        <v>278</v>
      </c>
      <c r="H31" t="s">
        <v>347</v>
      </c>
    </row>
    <row r="32" spans="2:8" x14ac:dyDescent="0.35">
      <c r="B32" t="s">
        <v>84</v>
      </c>
      <c r="D32" t="s">
        <v>185</v>
      </c>
      <c r="E32" t="s">
        <v>238</v>
      </c>
      <c r="G32" t="s">
        <v>279</v>
      </c>
    </row>
    <row r="33" spans="2:7" x14ac:dyDescent="0.35">
      <c r="B33" t="s">
        <v>85</v>
      </c>
      <c r="D33" t="s">
        <v>186</v>
      </c>
      <c r="E33" t="s">
        <v>239</v>
      </c>
      <c r="G33" t="s">
        <v>280</v>
      </c>
    </row>
    <row r="34" spans="2:7" x14ac:dyDescent="0.35">
      <c r="B34" t="s">
        <v>86</v>
      </c>
      <c r="D34" t="s">
        <v>187</v>
      </c>
      <c r="E34" t="s">
        <v>240</v>
      </c>
      <c r="G34" t="s">
        <v>281</v>
      </c>
    </row>
    <row r="35" spans="2:7" x14ac:dyDescent="0.35">
      <c r="B35" t="s">
        <v>87</v>
      </c>
      <c r="D35" t="s">
        <v>188</v>
      </c>
      <c r="E35" t="s">
        <v>241</v>
      </c>
      <c r="G35" t="s">
        <v>282</v>
      </c>
    </row>
    <row r="36" spans="2:7" x14ac:dyDescent="0.35">
      <c r="B36" t="s">
        <v>88</v>
      </c>
      <c r="D36" t="s">
        <v>189</v>
      </c>
      <c r="G36" t="s">
        <v>283</v>
      </c>
    </row>
    <row r="37" spans="2:7" x14ac:dyDescent="0.35">
      <c r="B37" t="s">
        <v>89</v>
      </c>
      <c r="D37" t="s">
        <v>190</v>
      </c>
      <c r="G37" t="s">
        <v>284</v>
      </c>
    </row>
    <row r="38" spans="2:7" x14ac:dyDescent="0.35">
      <c r="B38" t="s">
        <v>90</v>
      </c>
      <c r="D38" t="s">
        <v>191</v>
      </c>
      <c r="G38" t="s">
        <v>285</v>
      </c>
    </row>
    <row r="39" spans="2:7" x14ac:dyDescent="0.35">
      <c r="B39" t="s">
        <v>91</v>
      </c>
      <c r="D39" t="s">
        <v>192</v>
      </c>
      <c r="G39" t="s">
        <v>286</v>
      </c>
    </row>
    <row r="40" spans="2:7" x14ac:dyDescent="0.35">
      <c r="B40" t="s">
        <v>92</v>
      </c>
      <c r="D40" t="s">
        <v>193</v>
      </c>
      <c r="G40" t="s">
        <v>287</v>
      </c>
    </row>
    <row r="41" spans="2:7" x14ac:dyDescent="0.35">
      <c r="B41" t="s">
        <v>93</v>
      </c>
      <c r="D41" t="s">
        <v>194</v>
      </c>
      <c r="G41" t="s">
        <v>288</v>
      </c>
    </row>
    <row r="42" spans="2:7" x14ac:dyDescent="0.35">
      <c r="B42" t="s">
        <v>94</v>
      </c>
      <c r="D42" t="s">
        <v>195</v>
      </c>
      <c r="G42" t="s">
        <v>289</v>
      </c>
    </row>
    <row r="43" spans="2:7" x14ac:dyDescent="0.35">
      <c r="B43" t="s">
        <v>95</v>
      </c>
      <c r="D43" t="s">
        <v>196</v>
      </c>
      <c r="G43" t="s">
        <v>290</v>
      </c>
    </row>
    <row r="44" spans="2:7" x14ac:dyDescent="0.35">
      <c r="B44" t="s">
        <v>96</v>
      </c>
      <c r="D44" t="s">
        <v>197</v>
      </c>
      <c r="G44" t="s">
        <v>291</v>
      </c>
    </row>
    <row r="45" spans="2:7" x14ac:dyDescent="0.35">
      <c r="B45" t="s">
        <v>97</v>
      </c>
      <c r="D45" t="s">
        <v>198</v>
      </c>
      <c r="G45" t="s">
        <v>292</v>
      </c>
    </row>
    <row r="46" spans="2:7" x14ac:dyDescent="0.35">
      <c r="B46" t="s">
        <v>98</v>
      </c>
      <c r="D46" t="s">
        <v>199</v>
      </c>
      <c r="G46" t="s">
        <v>293</v>
      </c>
    </row>
    <row r="47" spans="2:7" x14ac:dyDescent="0.35">
      <c r="B47" t="s">
        <v>99</v>
      </c>
      <c r="D47" t="s">
        <v>200</v>
      </c>
      <c r="G47" t="s">
        <v>294</v>
      </c>
    </row>
    <row r="48" spans="2:7" x14ac:dyDescent="0.35">
      <c r="B48" t="s">
        <v>100</v>
      </c>
      <c r="D48" t="s">
        <v>201</v>
      </c>
      <c r="G48" t="s">
        <v>295</v>
      </c>
    </row>
    <row r="49" spans="2:7" x14ac:dyDescent="0.35">
      <c r="B49" t="s">
        <v>101</v>
      </c>
      <c r="D49" t="s">
        <v>202</v>
      </c>
      <c r="G49" t="s">
        <v>296</v>
      </c>
    </row>
    <row r="50" spans="2:7" x14ac:dyDescent="0.35">
      <c r="B50" t="s">
        <v>102</v>
      </c>
      <c r="D50" t="s">
        <v>203</v>
      </c>
      <c r="G50" t="s">
        <v>297</v>
      </c>
    </row>
    <row r="51" spans="2:7" x14ac:dyDescent="0.35">
      <c r="B51" t="s">
        <v>103</v>
      </c>
      <c r="D51" t="s">
        <v>204</v>
      </c>
      <c r="G51" t="s">
        <v>298</v>
      </c>
    </row>
    <row r="52" spans="2:7" x14ac:dyDescent="0.35">
      <c r="B52" t="s">
        <v>104</v>
      </c>
      <c r="D52" t="s">
        <v>205</v>
      </c>
      <c r="G52" t="s">
        <v>299</v>
      </c>
    </row>
    <row r="53" spans="2:7" x14ac:dyDescent="0.35">
      <c r="B53" t="s">
        <v>105</v>
      </c>
      <c r="D53" t="s">
        <v>206</v>
      </c>
      <c r="G53" t="s">
        <v>300</v>
      </c>
    </row>
    <row r="54" spans="2:7" x14ac:dyDescent="0.35">
      <c r="B54" t="s">
        <v>106</v>
      </c>
      <c r="G54" t="s">
        <v>301</v>
      </c>
    </row>
    <row r="55" spans="2:7" x14ac:dyDescent="0.35">
      <c r="B55" t="s">
        <v>107</v>
      </c>
      <c r="G55" t="s">
        <v>302</v>
      </c>
    </row>
    <row r="56" spans="2:7" x14ac:dyDescent="0.35">
      <c r="B56" t="s">
        <v>108</v>
      </c>
      <c r="G56" t="s">
        <v>303</v>
      </c>
    </row>
    <row r="57" spans="2:7" x14ac:dyDescent="0.35">
      <c r="B57" t="s">
        <v>109</v>
      </c>
      <c r="G57" t="s">
        <v>304</v>
      </c>
    </row>
    <row r="58" spans="2:7" x14ac:dyDescent="0.35">
      <c r="B58" t="s">
        <v>110</v>
      </c>
      <c r="G58" t="s">
        <v>305</v>
      </c>
    </row>
    <row r="59" spans="2:7" x14ac:dyDescent="0.35">
      <c r="B59" t="s">
        <v>111</v>
      </c>
      <c r="G59" t="s">
        <v>306</v>
      </c>
    </row>
    <row r="60" spans="2:7" x14ac:dyDescent="0.35">
      <c r="B60" t="s">
        <v>112</v>
      </c>
      <c r="G60" t="s">
        <v>307</v>
      </c>
    </row>
    <row r="61" spans="2:7" x14ac:dyDescent="0.35">
      <c r="B61" t="s">
        <v>113</v>
      </c>
      <c r="G61" t="s">
        <v>308</v>
      </c>
    </row>
    <row r="62" spans="2:7" x14ac:dyDescent="0.35">
      <c r="B62" t="s">
        <v>114</v>
      </c>
      <c r="G62" t="s">
        <v>309</v>
      </c>
    </row>
    <row r="63" spans="2:7" x14ac:dyDescent="0.35">
      <c r="B63" t="s">
        <v>115</v>
      </c>
      <c r="G63" t="s">
        <v>310</v>
      </c>
    </row>
    <row r="64" spans="2:7" x14ac:dyDescent="0.35">
      <c r="B64" t="s">
        <v>116</v>
      </c>
      <c r="G64" t="s">
        <v>311</v>
      </c>
    </row>
    <row r="65" spans="2:7" x14ac:dyDescent="0.35">
      <c r="B65" t="s">
        <v>117</v>
      </c>
      <c r="G65" t="s">
        <v>312</v>
      </c>
    </row>
    <row r="66" spans="2:7" x14ac:dyDescent="0.35">
      <c r="B66" t="s">
        <v>118</v>
      </c>
      <c r="G66" t="s">
        <v>313</v>
      </c>
    </row>
    <row r="67" spans="2:7" x14ac:dyDescent="0.35">
      <c r="B67" t="s">
        <v>119</v>
      </c>
      <c r="G67" t="s">
        <v>314</v>
      </c>
    </row>
    <row r="68" spans="2:7" x14ac:dyDescent="0.35">
      <c r="B68" t="s">
        <v>120</v>
      </c>
      <c r="G68" t="s">
        <v>315</v>
      </c>
    </row>
    <row r="69" spans="2:7" x14ac:dyDescent="0.35">
      <c r="B69" t="s">
        <v>121</v>
      </c>
      <c r="G69" t="s">
        <v>316</v>
      </c>
    </row>
    <row r="70" spans="2:7" x14ac:dyDescent="0.35">
      <c r="B70" t="s">
        <v>122</v>
      </c>
    </row>
    <row r="71" spans="2:7" x14ac:dyDescent="0.35">
      <c r="B71" t="s">
        <v>123</v>
      </c>
    </row>
    <row r="72" spans="2:7" x14ac:dyDescent="0.35">
      <c r="B72" t="s">
        <v>125</v>
      </c>
    </row>
    <row r="73" spans="2:7" x14ac:dyDescent="0.35">
      <c r="B73" t="s">
        <v>126</v>
      </c>
    </row>
    <row r="74" spans="2:7" x14ac:dyDescent="0.35">
      <c r="B74" t="s">
        <v>127</v>
      </c>
    </row>
    <row r="75" spans="2:7" x14ac:dyDescent="0.35">
      <c r="B75" t="s">
        <v>128</v>
      </c>
    </row>
    <row r="76" spans="2:7" x14ac:dyDescent="0.35">
      <c r="B76" t="s">
        <v>129</v>
      </c>
    </row>
    <row r="77" spans="2:7" x14ac:dyDescent="0.35">
      <c r="B77" t="s">
        <v>130</v>
      </c>
    </row>
    <row r="78" spans="2:7" x14ac:dyDescent="0.35">
      <c r="B78" t="s">
        <v>131</v>
      </c>
    </row>
    <row r="79" spans="2:7" x14ac:dyDescent="0.35">
      <c r="B79" t="s">
        <v>132</v>
      </c>
    </row>
    <row r="80" spans="2:7" x14ac:dyDescent="0.35">
      <c r="B80" t="s">
        <v>133</v>
      </c>
    </row>
    <row r="81" spans="2:2" x14ac:dyDescent="0.35">
      <c r="B81" t="s">
        <v>134</v>
      </c>
    </row>
    <row r="82" spans="2:2" x14ac:dyDescent="0.35">
      <c r="B82" t="s">
        <v>135</v>
      </c>
    </row>
    <row r="83" spans="2:2" x14ac:dyDescent="0.35">
      <c r="B83" t="s">
        <v>136</v>
      </c>
    </row>
    <row r="84" spans="2:2" x14ac:dyDescent="0.35">
      <c r="B84" t="s">
        <v>137</v>
      </c>
    </row>
    <row r="85" spans="2:2" x14ac:dyDescent="0.35">
      <c r="B85" t="s">
        <v>138</v>
      </c>
    </row>
    <row r="86" spans="2:2" x14ac:dyDescent="0.35">
      <c r="B86" t="s">
        <v>139</v>
      </c>
    </row>
    <row r="87" spans="2:2" x14ac:dyDescent="0.35">
      <c r="B87" t="s">
        <v>140</v>
      </c>
    </row>
    <row r="88" spans="2:2" x14ac:dyDescent="0.35">
      <c r="B88" t="s">
        <v>141</v>
      </c>
    </row>
    <row r="89" spans="2:2" x14ac:dyDescent="0.35">
      <c r="B89" t="s">
        <v>142</v>
      </c>
    </row>
    <row r="90" spans="2:2" x14ac:dyDescent="0.35">
      <c r="B90" t="s">
        <v>143</v>
      </c>
    </row>
    <row r="91" spans="2:2" x14ac:dyDescent="0.35">
      <c r="B91" t="s">
        <v>144</v>
      </c>
    </row>
    <row r="92" spans="2:2" x14ac:dyDescent="0.35">
      <c r="B92" t="s">
        <v>145</v>
      </c>
    </row>
    <row r="93" spans="2:2" x14ac:dyDescent="0.35">
      <c r="B93" t="s">
        <v>146</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54C2F1-9BBD-46DF-A37F-99A988DFD6B3}">
  <dimension ref="A2:J93"/>
  <sheetViews>
    <sheetView workbookViewId="0">
      <selection activeCell="J47" sqref="J47"/>
    </sheetView>
  </sheetViews>
  <sheetFormatPr defaultRowHeight="14.5" x14ac:dyDescent="0.35"/>
  <cols>
    <col min="1" max="1" width="19.26953125" bestFit="1" customWidth="1"/>
    <col min="2" max="2" width="10" bestFit="1" customWidth="1"/>
    <col min="3" max="3" width="20.54296875" bestFit="1" customWidth="1"/>
    <col min="4" max="4" width="11.453125" bestFit="1" customWidth="1"/>
    <col min="7" max="7" width="19.26953125" bestFit="1" customWidth="1"/>
    <col min="8" max="8" width="10.26953125" bestFit="1" customWidth="1"/>
    <col min="9" max="9" width="20.54296875" bestFit="1" customWidth="1"/>
    <col min="10" max="10" width="11.453125" bestFit="1" customWidth="1"/>
  </cols>
  <sheetData>
    <row r="2" spans="1:10" x14ac:dyDescent="0.35">
      <c r="A2" s="39" t="s">
        <v>380</v>
      </c>
      <c r="G2" s="39" t="s">
        <v>381</v>
      </c>
    </row>
    <row r="3" spans="1:10" x14ac:dyDescent="0.35">
      <c r="A3" t="s">
        <v>0</v>
      </c>
      <c r="B3" t="s">
        <v>1</v>
      </c>
      <c r="C3" t="s">
        <v>2</v>
      </c>
      <c r="D3" t="s">
        <v>3</v>
      </c>
      <c r="G3" t="s">
        <v>0</v>
      </c>
      <c r="H3" t="s">
        <v>382</v>
      </c>
      <c r="I3" t="s">
        <v>358</v>
      </c>
      <c r="J3" t="s">
        <v>3</v>
      </c>
    </row>
    <row r="4" spans="1:10" x14ac:dyDescent="0.35">
      <c r="A4" t="s">
        <v>52</v>
      </c>
      <c r="B4" t="s">
        <v>5</v>
      </c>
      <c r="C4">
        <v>11718</v>
      </c>
      <c r="D4">
        <v>2379</v>
      </c>
      <c r="G4" t="s">
        <v>17</v>
      </c>
      <c r="H4" t="s">
        <v>5</v>
      </c>
      <c r="I4">
        <v>29511</v>
      </c>
      <c r="J4">
        <f>_xlfn.XLOOKUP(G4, '[2]Reference rates'!$B:$B, '[2]Reference rates'!$D:$D)</f>
        <v>6913</v>
      </c>
    </row>
    <row r="5" spans="1:10" x14ac:dyDescent="0.35">
      <c r="A5" t="s">
        <v>52</v>
      </c>
      <c r="B5" t="s">
        <v>6</v>
      </c>
      <c r="C5">
        <v>18123</v>
      </c>
      <c r="D5">
        <v>2379</v>
      </c>
      <c r="G5" t="s">
        <v>17</v>
      </c>
      <c r="H5" t="s">
        <v>6</v>
      </c>
      <c r="I5">
        <v>43750</v>
      </c>
      <c r="J5">
        <f>_xlfn.XLOOKUP(G5, '[2]Reference rates'!$B:$B, '[2]Reference rates'!$D:$D)</f>
        <v>6913</v>
      </c>
    </row>
    <row r="6" spans="1:10" x14ac:dyDescent="0.35">
      <c r="A6" t="s">
        <v>52</v>
      </c>
      <c r="B6" t="s">
        <v>7</v>
      </c>
      <c r="C6">
        <v>23171</v>
      </c>
      <c r="D6">
        <v>2379</v>
      </c>
      <c r="G6" t="s">
        <v>17</v>
      </c>
      <c r="H6" t="s">
        <v>7</v>
      </c>
      <c r="I6">
        <v>57415</v>
      </c>
      <c r="J6">
        <f>_xlfn.XLOOKUP(G6, '[2]Reference rates'!$B:$B, '[2]Reference rates'!$D:$D)</f>
        <v>6913</v>
      </c>
    </row>
    <row r="7" spans="1:10" x14ac:dyDescent="0.35">
      <c r="A7" t="s">
        <v>52</v>
      </c>
      <c r="B7" t="s">
        <v>8</v>
      </c>
      <c r="C7">
        <v>25218</v>
      </c>
      <c r="D7">
        <v>2379</v>
      </c>
      <c r="G7" t="s">
        <v>17</v>
      </c>
      <c r="H7" t="s">
        <v>8</v>
      </c>
      <c r="I7">
        <v>64026</v>
      </c>
      <c r="J7">
        <f>_xlfn.XLOOKUP(G7, '[2]Reference rates'!$B:$B, '[2]Reference rates'!$D:$D)</f>
        <v>6913</v>
      </c>
    </row>
    <row r="8" spans="1:10" x14ac:dyDescent="0.35">
      <c r="A8" t="s">
        <v>52</v>
      </c>
      <c r="B8" t="s">
        <v>9</v>
      </c>
      <c r="C8">
        <v>23456</v>
      </c>
      <c r="D8">
        <v>2379</v>
      </c>
      <c r="G8" t="s">
        <v>17</v>
      </c>
      <c r="H8" t="s">
        <v>9</v>
      </c>
      <c r="I8">
        <v>58315</v>
      </c>
      <c r="J8">
        <f>_xlfn.XLOOKUP(G8, '[2]Reference rates'!$B:$B, '[2]Reference rates'!$D:$D)</f>
        <v>6913</v>
      </c>
    </row>
    <row r="9" spans="1:10" x14ac:dyDescent="0.35">
      <c r="A9" t="s">
        <v>52</v>
      </c>
      <c r="B9" t="s">
        <v>10</v>
      </c>
      <c r="C9">
        <v>21728</v>
      </c>
      <c r="D9">
        <v>2379</v>
      </c>
      <c r="G9" t="s">
        <v>17</v>
      </c>
      <c r="H9" t="s">
        <v>10</v>
      </c>
      <c r="I9">
        <v>51394</v>
      </c>
      <c r="J9">
        <f>_xlfn.XLOOKUP(G9, '[2]Reference rates'!$B:$B, '[2]Reference rates'!$D:$D)</f>
        <v>6913</v>
      </c>
    </row>
    <row r="10" spans="1:10" x14ac:dyDescent="0.35">
      <c r="A10" t="s">
        <v>52</v>
      </c>
      <c r="B10" t="s">
        <v>11</v>
      </c>
      <c r="C10">
        <v>22364</v>
      </c>
      <c r="D10">
        <v>2379</v>
      </c>
      <c r="G10" t="s">
        <v>17</v>
      </c>
      <c r="H10" t="s">
        <v>11</v>
      </c>
      <c r="I10">
        <v>51708</v>
      </c>
      <c r="J10">
        <f>_xlfn.XLOOKUP(G10, '[2]Reference rates'!$B:$B, '[2]Reference rates'!$D:$D)</f>
        <v>6913</v>
      </c>
    </row>
    <row r="11" spans="1:10" x14ac:dyDescent="0.35">
      <c r="A11" t="s">
        <v>52</v>
      </c>
      <c r="B11" t="s">
        <v>372</v>
      </c>
      <c r="C11">
        <v>26482</v>
      </c>
      <c r="D11">
        <v>2379</v>
      </c>
      <c r="G11" t="s">
        <v>17</v>
      </c>
      <c r="H11" t="s">
        <v>12</v>
      </c>
      <c r="I11">
        <v>74074</v>
      </c>
      <c r="J11">
        <f>_xlfn.XLOOKUP(G11, '[2]Reference rates'!$B:$B, '[2]Reference rates'!$D:$D)</f>
        <v>6913</v>
      </c>
    </row>
    <row r="12" spans="1:10" x14ac:dyDescent="0.35">
      <c r="A12" t="s">
        <v>52</v>
      </c>
      <c r="B12" t="s">
        <v>373</v>
      </c>
      <c r="C12">
        <v>26843</v>
      </c>
      <c r="D12">
        <v>2379</v>
      </c>
      <c r="G12" t="s">
        <v>13</v>
      </c>
      <c r="H12" t="s">
        <v>5</v>
      </c>
      <c r="I12">
        <v>11060</v>
      </c>
      <c r="J12">
        <f>_xlfn.XLOOKUP(G12, '[2]Reference rates'!$B:$B, '[2]Reference rates'!$D:$D)</f>
        <v>2781</v>
      </c>
    </row>
    <row r="13" spans="1:10" x14ac:dyDescent="0.35">
      <c r="A13" t="s">
        <v>52</v>
      </c>
      <c r="B13" t="s">
        <v>374</v>
      </c>
      <c r="C13">
        <v>31506</v>
      </c>
      <c r="D13">
        <v>2379</v>
      </c>
      <c r="G13" t="s">
        <v>13</v>
      </c>
      <c r="H13" t="s">
        <v>6</v>
      </c>
      <c r="I13">
        <v>16334</v>
      </c>
      <c r="J13">
        <f>_xlfn.XLOOKUP(G13, '[2]Reference rates'!$B:$B, '[2]Reference rates'!$D:$D)</f>
        <v>2781</v>
      </c>
    </row>
    <row r="14" spans="1:10" x14ac:dyDescent="0.35">
      <c r="A14" t="s">
        <v>52</v>
      </c>
      <c r="B14" t="s">
        <v>375</v>
      </c>
      <c r="C14">
        <v>33255</v>
      </c>
      <c r="D14">
        <v>2379</v>
      </c>
      <c r="G14" t="s">
        <v>13</v>
      </c>
      <c r="H14" t="s">
        <v>7</v>
      </c>
      <c r="I14">
        <v>21334</v>
      </c>
      <c r="J14">
        <f>_xlfn.XLOOKUP(G14, '[2]Reference rates'!$B:$B, '[2]Reference rates'!$D:$D)</f>
        <v>2781</v>
      </c>
    </row>
    <row r="15" spans="1:10" x14ac:dyDescent="0.35">
      <c r="A15" t="s">
        <v>52</v>
      </c>
      <c r="B15" t="s">
        <v>376</v>
      </c>
      <c r="C15">
        <v>36580</v>
      </c>
      <c r="D15">
        <v>2379</v>
      </c>
      <c r="G15" t="s">
        <v>13</v>
      </c>
      <c r="H15" t="s">
        <v>8</v>
      </c>
      <c r="I15">
        <v>23434</v>
      </c>
      <c r="J15">
        <f>_xlfn.XLOOKUP(G15, '[2]Reference rates'!$B:$B, '[2]Reference rates'!$D:$D)</f>
        <v>2781</v>
      </c>
    </row>
    <row r="16" spans="1:10" x14ac:dyDescent="0.35">
      <c r="A16" t="s">
        <v>52</v>
      </c>
      <c r="B16" t="s">
        <v>377</v>
      </c>
      <c r="C16">
        <v>39191</v>
      </c>
      <c r="D16">
        <v>2379</v>
      </c>
      <c r="G16" t="s">
        <v>13</v>
      </c>
      <c r="H16" t="s">
        <v>9</v>
      </c>
      <c r="I16">
        <v>21591</v>
      </c>
      <c r="J16">
        <f>_xlfn.XLOOKUP(G16, '[2]Reference rates'!$B:$B, '[2]Reference rates'!$D:$D)</f>
        <v>2781</v>
      </c>
    </row>
    <row r="17" spans="1:10" x14ac:dyDescent="0.35">
      <c r="A17" t="s">
        <v>52</v>
      </c>
      <c r="B17" t="s">
        <v>378</v>
      </c>
      <c r="C17">
        <v>35827</v>
      </c>
      <c r="D17">
        <v>2379</v>
      </c>
      <c r="G17" t="s">
        <v>13</v>
      </c>
      <c r="H17" t="s">
        <v>10</v>
      </c>
      <c r="I17">
        <v>19016</v>
      </c>
      <c r="J17">
        <f>_xlfn.XLOOKUP(G17, '[2]Reference rates'!$B:$B, '[2]Reference rates'!$D:$D)</f>
        <v>2781</v>
      </c>
    </row>
    <row r="18" spans="1:10" x14ac:dyDescent="0.35">
      <c r="A18" t="s">
        <v>52</v>
      </c>
      <c r="B18" t="s">
        <v>379</v>
      </c>
      <c r="C18">
        <v>53782</v>
      </c>
      <c r="D18">
        <v>2379</v>
      </c>
      <c r="G18" t="s">
        <v>13</v>
      </c>
      <c r="H18" t="s">
        <v>11</v>
      </c>
      <c r="I18">
        <v>19326</v>
      </c>
      <c r="J18">
        <f>_xlfn.XLOOKUP(G18, '[2]Reference rates'!$B:$B, '[2]Reference rates'!$D:$D)</f>
        <v>2781</v>
      </c>
    </row>
    <row r="19" spans="1:10" x14ac:dyDescent="0.35">
      <c r="A19" t="s">
        <v>13</v>
      </c>
      <c r="B19" t="s">
        <v>5</v>
      </c>
      <c r="C19">
        <v>11060</v>
      </c>
      <c r="D19">
        <v>3741</v>
      </c>
      <c r="G19" t="s">
        <v>13</v>
      </c>
      <c r="H19" t="s">
        <v>12</v>
      </c>
      <c r="I19">
        <v>28540</v>
      </c>
      <c r="J19">
        <f>_xlfn.XLOOKUP(G19, '[2]Reference rates'!$B:$B, '[2]Reference rates'!$D:$D)</f>
        <v>2781</v>
      </c>
    </row>
    <row r="20" spans="1:10" x14ac:dyDescent="0.35">
      <c r="A20" t="s">
        <v>13</v>
      </c>
      <c r="B20" t="s">
        <v>6</v>
      </c>
      <c r="C20">
        <v>16334</v>
      </c>
      <c r="D20">
        <v>3741</v>
      </c>
      <c r="G20" t="s">
        <v>14</v>
      </c>
      <c r="H20" t="s">
        <v>5</v>
      </c>
      <c r="I20">
        <v>3246</v>
      </c>
      <c r="J20">
        <f>_xlfn.XLOOKUP(G20, '[2]Reference rates'!$B:$B, '[2]Reference rates'!$D:$D)</f>
        <v>969</v>
      </c>
    </row>
    <row r="21" spans="1:10" x14ac:dyDescent="0.35">
      <c r="A21" t="s">
        <v>13</v>
      </c>
      <c r="B21" t="s">
        <v>7</v>
      </c>
      <c r="C21">
        <v>21334</v>
      </c>
      <c r="D21">
        <v>3741</v>
      </c>
      <c r="G21" t="s">
        <v>14</v>
      </c>
      <c r="H21" t="s">
        <v>6</v>
      </c>
      <c r="I21">
        <v>4730</v>
      </c>
      <c r="J21">
        <f>_xlfn.XLOOKUP(G21, '[2]Reference rates'!$B:$B, '[2]Reference rates'!$D:$D)</f>
        <v>969</v>
      </c>
    </row>
    <row r="22" spans="1:10" x14ac:dyDescent="0.35">
      <c r="A22" t="s">
        <v>13</v>
      </c>
      <c r="B22" t="s">
        <v>8</v>
      </c>
      <c r="C22">
        <v>23434</v>
      </c>
      <c r="D22">
        <v>3741</v>
      </c>
      <c r="G22" t="s">
        <v>14</v>
      </c>
      <c r="H22" t="s">
        <v>7</v>
      </c>
      <c r="I22">
        <v>6231</v>
      </c>
      <c r="J22">
        <f>_xlfn.XLOOKUP(G22, '[2]Reference rates'!$B:$B, '[2]Reference rates'!$D:$D)</f>
        <v>969</v>
      </c>
    </row>
    <row r="23" spans="1:10" x14ac:dyDescent="0.35">
      <c r="A23" t="s">
        <v>13</v>
      </c>
      <c r="B23" t="s">
        <v>9</v>
      </c>
      <c r="C23">
        <v>21591</v>
      </c>
      <c r="D23">
        <v>3741</v>
      </c>
      <c r="G23" t="s">
        <v>14</v>
      </c>
      <c r="H23" t="s">
        <v>8</v>
      </c>
      <c r="I23">
        <v>7071</v>
      </c>
      <c r="J23">
        <f>_xlfn.XLOOKUP(G23, '[2]Reference rates'!$B:$B, '[2]Reference rates'!$D:$D)</f>
        <v>969</v>
      </c>
    </row>
    <row r="24" spans="1:10" x14ac:dyDescent="0.35">
      <c r="A24" t="s">
        <v>13</v>
      </c>
      <c r="B24" t="s">
        <v>10</v>
      </c>
      <c r="C24">
        <v>19016</v>
      </c>
      <c r="D24">
        <v>3741</v>
      </c>
      <c r="G24" t="s">
        <v>14</v>
      </c>
      <c r="H24" t="s">
        <v>9</v>
      </c>
      <c r="I24">
        <v>6238</v>
      </c>
      <c r="J24">
        <f>_xlfn.XLOOKUP(G24, '[2]Reference rates'!$B:$B, '[2]Reference rates'!$D:$D)</f>
        <v>969</v>
      </c>
    </row>
    <row r="25" spans="1:10" x14ac:dyDescent="0.35">
      <c r="A25" t="s">
        <v>13</v>
      </c>
      <c r="B25" t="s">
        <v>11</v>
      </c>
      <c r="C25">
        <v>19326</v>
      </c>
      <c r="D25">
        <v>3741</v>
      </c>
      <c r="G25" t="s">
        <v>14</v>
      </c>
      <c r="H25" t="s">
        <v>10</v>
      </c>
      <c r="I25">
        <v>5603</v>
      </c>
      <c r="J25">
        <f>_xlfn.XLOOKUP(G25, '[2]Reference rates'!$B:$B, '[2]Reference rates'!$D:$D)</f>
        <v>969</v>
      </c>
    </row>
    <row r="26" spans="1:10" x14ac:dyDescent="0.35">
      <c r="A26" t="s">
        <v>13</v>
      </c>
      <c r="B26" t="s">
        <v>372</v>
      </c>
      <c r="C26">
        <v>24006</v>
      </c>
      <c r="D26">
        <v>3741</v>
      </c>
      <c r="G26" t="s">
        <v>14</v>
      </c>
      <c r="H26" t="s">
        <v>11</v>
      </c>
      <c r="I26">
        <v>5596</v>
      </c>
      <c r="J26">
        <f>_xlfn.XLOOKUP(G26, '[2]Reference rates'!$B:$B, '[2]Reference rates'!$D:$D)</f>
        <v>969</v>
      </c>
    </row>
    <row r="27" spans="1:10" x14ac:dyDescent="0.35">
      <c r="A27" t="s">
        <v>13</v>
      </c>
      <c r="B27" t="s">
        <v>373</v>
      </c>
      <c r="C27">
        <v>24349</v>
      </c>
      <c r="D27">
        <v>3741</v>
      </c>
      <c r="G27" t="s">
        <v>14</v>
      </c>
      <c r="H27" t="s">
        <v>12</v>
      </c>
      <c r="I27">
        <v>8079</v>
      </c>
      <c r="J27">
        <f>_xlfn.XLOOKUP(G27, '[2]Reference rates'!$B:$B, '[2]Reference rates'!$D:$D)</f>
        <v>969</v>
      </c>
    </row>
    <row r="28" spans="1:10" x14ac:dyDescent="0.35">
      <c r="A28" t="s">
        <v>13</v>
      </c>
      <c r="B28" t="s">
        <v>374</v>
      </c>
      <c r="C28">
        <v>28782</v>
      </c>
      <c r="D28">
        <v>3741</v>
      </c>
      <c r="G28" t="s">
        <v>52</v>
      </c>
      <c r="H28" t="s">
        <v>5</v>
      </c>
      <c r="I28">
        <v>11718</v>
      </c>
      <c r="J28">
        <f>_xlfn.XLOOKUP(G28, '[2]Reference rates'!$B:$B, '[2]Reference rates'!$D:$D)</f>
        <v>1701</v>
      </c>
    </row>
    <row r="29" spans="1:10" x14ac:dyDescent="0.35">
      <c r="A29" t="s">
        <v>13</v>
      </c>
      <c r="B29" t="s">
        <v>375</v>
      </c>
      <c r="C29">
        <v>31262</v>
      </c>
      <c r="D29">
        <v>3741</v>
      </c>
      <c r="G29" t="s">
        <v>52</v>
      </c>
      <c r="H29" t="s">
        <v>6</v>
      </c>
      <c r="I29">
        <v>18123</v>
      </c>
      <c r="J29">
        <f>_xlfn.XLOOKUP(G29, '[2]Reference rates'!$B:$B, '[2]Reference rates'!$D:$D)</f>
        <v>1701</v>
      </c>
    </row>
    <row r="30" spans="1:10" x14ac:dyDescent="0.35">
      <c r="A30" t="s">
        <v>13</v>
      </c>
      <c r="B30" t="s">
        <v>376</v>
      </c>
      <c r="C30">
        <v>36369</v>
      </c>
      <c r="D30">
        <v>3741</v>
      </c>
      <c r="G30" t="s">
        <v>52</v>
      </c>
      <c r="H30" t="s">
        <v>7</v>
      </c>
      <c r="I30">
        <v>23171</v>
      </c>
      <c r="J30">
        <f>_xlfn.XLOOKUP(G30, '[2]Reference rates'!$B:$B, '[2]Reference rates'!$D:$D)</f>
        <v>1701</v>
      </c>
    </row>
    <row r="31" spans="1:10" x14ac:dyDescent="0.35">
      <c r="A31" t="s">
        <v>13</v>
      </c>
      <c r="B31" t="s">
        <v>377</v>
      </c>
      <c r="C31">
        <v>40082</v>
      </c>
      <c r="D31">
        <v>3741</v>
      </c>
      <c r="G31" t="s">
        <v>52</v>
      </c>
      <c r="H31" t="s">
        <v>8</v>
      </c>
      <c r="I31">
        <v>25218</v>
      </c>
      <c r="J31">
        <f>_xlfn.XLOOKUP(G31, '[2]Reference rates'!$B:$B, '[2]Reference rates'!$D:$D)</f>
        <v>1701</v>
      </c>
    </row>
    <row r="32" spans="1:10" x14ac:dyDescent="0.35">
      <c r="A32" t="s">
        <v>13</v>
      </c>
      <c r="B32" t="s">
        <v>378</v>
      </c>
      <c r="C32">
        <v>38131</v>
      </c>
      <c r="D32">
        <v>3741</v>
      </c>
      <c r="G32" t="s">
        <v>52</v>
      </c>
      <c r="H32" t="s">
        <v>9</v>
      </c>
      <c r="I32">
        <v>23456</v>
      </c>
      <c r="J32">
        <f>_xlfn.XLOOKUP(G32, '[2]Reference rates'!$B:$B, '[2]Reference rates'!$D:$D)</f>
        <v>1701</v>
      </c>
    </row>
    <row r="33" spans="1:10" x14ac:dyDescent="0.35">
      <c r="A33" t="s">
        <v>13</v>
      </c>
      <c r="B33" t="s">
        <v>379</v>
      </c>
      <c r="C33">
        <v>56560</v>
      </c>
      <c r="D33">
        <v>3741</v>
      </c>
      <c r="G33" t="s">
        <v>52</v>
      </c>
      <c r="H33" t="s">
        <v>10</v>
      </c>
      <c r="I33">
        <v>21728</v>
      </c>
      <c r="J33">
        <f>_xlfn.XLOOKUP(G33, '[2]Reference rates'!$B:$B, '[2]Reference rates'!$D:$D)</f>
        <v>1701</v>
      </c>
    </row>
    <row r="34" spans="1:10" x14ac:dyDescent="0.35">
      <c r="A34" t="s">
        <v>14</v>
      </c>
      <c r="B34" t="s">
        <v>5</v>
      </c>
      <c r="C34">
        <v>3246</v>
      </c>
      <c r="D34">
        <v>1281</v>
      </c>
      <c r="G34" t="s">
        <v>52</v>
      </c>
      <c r="H34" t="s">
        <v>11</v>
      </c>
      <c r="I34">
        <v>22364</v>
      </c>
      <c r="J34">
        <f>_xlfn.XLOOKUP(G34, '[2]Reference rates'!$B:$B, '[2]Reference rates'!$D:$D)</f>
        <v>1701</v>
      </c>
    </row>
    <row r="35" spans="1:10" x14ac:dyDescent="0.35">
      <c r="A35" t="s">
        <v>14</v>
      </c>
      <c r="B35" t="s">
        <v>6</v>
      </c>
      <c r="C35">
        <v>4730</v>
      </c>
      <c r="D35">
        <v>1281</v>
      </c>
      <c r="G35" t="s">
        <v>52</v>
      </c>
      <c r="H35" t="s">
        <v>12</v>
      </c>
      <c r="I35">
        <v>31439</v>
      </c>
      <c r="J35">
        <f>_xlfn.XLOOKUP(G35, '[2]Reference rates'!$B:$B, '[2]Reference rates'!$D:$D)</f>
        <v>1701</v>
      </c>
    </row>
    <row r="36" spans="1:10" x14ac:dyDescent="0.35">
      <c r="A36" t="s">
        <v>14</v>
      </c>
      <c r="B36" t="s">
        <v>7</v>
      </c>
      <c r="C36">
        <v>6231</v>
      </c>
      <c r="D36">
        <v>1281</v>
      </c>
      <c r="G36" t="s">
        <v>15</v>
      </c>
      <c r="H36" t="s">
        <v>5</v>
      </c>
      <c r="I36">
        <v>2275</v>
      </c>
      <c r="J36">
        <f>_xlfn.XLOOKUP(G36, '[2]Reference rates'!$B:$B, '[2]Reference rates'!$D:$D)</f>
        <v>612</v>
      </c>
    </row>
    <row r="37" spans="1:10" x14ac:dyDescent="0.35">
      <c r="A37" t="s">
        <v>14</v>
      </c>
      <c r="B37" t="s">
        <v>8</v>
      </c>
      <c r="C37">
        <v>7071</v>
      </c>
      <c r="D37">
        <v>1281</v>
      </c>
      <c r="G37" t="s">
        <v>15</v>
      </c>
      <c r="H37" t="s">
        <v>6</v>
      </c>
      <c r="I37">
        <v>3346</v>
      </c>
      <c r="J37">
        <f>_xlfn.XLOOKUP(G37, '[2]Reference rates'!$B:$B, '[2]Reference rates'!$D:$D)</f>
        <v>612</v>
      </c>
    </row>
    <row r="38" spans="1:10" x14ac:dyDescent="0.35">
      <c r="A38" t="s">
        <v>14</v>
      </c>
      <c r="B38" t="s">
        <v>9</v>
      </c>
      <c r="C38">
        <v>6238</v>
      </c>
      <c r="D38">
        <v>1281</v>
      </c>
      <c r="G38" t="s">
        <v>15</v>
      </c>
      <c r="H38" t="s">
        <v>7</v>
      </c>
      <c r="I38">
        <v>4041</v>
      </c>
      <c r="J38">
        <f>_xlfn.XLOOKUP(G38, '[2]Reference rates'!$B:$B, '[2]Reference rates'!$D:$D)</f>
        <v>612</v>
      </c>
    </row>
    <row r="39" spans="1:10" x14ac:dyDescent="0.35">
      <c r="A39" t="s">
        <v>14</v>
      </c>
      <c r="B39" t="s">
        <v>10</v>
      </c>
      <c r="C39">
        <v>5603</v>
      </c>
      <c r="D39">
        <v>1281</v>
      </c>
      <c r="G39" t="s">
        <v>15</v>
      </c>
      <c r="H39" t="s">
        <v>8</v>
      </c>
      <c r="I39">
        <v>4411</v>
      </c>
      <c r="J39">
        <f>_xlfn.XLOOKUP(G39, '[2]Reference rates'!$B:$B, '[2]Reference rates'!$D:$D)</f>
        <v>612</v>
      </c>
    </row>
    <row r="40" spans="1:10" x14ac:dyDescent="0.35">
      <c r="A40" t="s">
        <v>14</v>
      </c>
      <c r="B40" t="s">
        <v>11</v>
      </c>
      <c r="C40">
        <v>5596</v>
      </c>
      <c r="D40">
        <v>1281</v>
      </c>
      <c r="G40" t="s">
        <v>15</v>
      </c>
      <c r="H40" t="s">
        <v>9</v>
      </c>
      <c r="I40">
        <v>3914</v>
      </c>
      <c r="J40">
        <f>_xlfn.XLOOKUP(G40, '[2]Reference rates'!$B:$B, '[2]Reference rates'!$D:$D)</f>
        <v>612</v>
      </c>
    </row>
    <row r="41" spans="1:10" x14ac:dyDescent="0.35">
      <c r="A41" t="s">
        <v>14</v>
      </c>
      <c r="B41" t="s">
        <v>372</v>
      </c>
      <c r="C41">
        <v>6811</v>
      </c>
      <c r="D41">
        <v>1281</v>
      </c>
      <c r="G41" t="s">
        <v>15</v>
      </c>
      <c r="H41" t="s">
        <v>10</v>
      </c>
      <c r="I41">
        <v>3605</v>
      </c>
      <c r="J41">
        <f>_xlfn.XLOOKUP(G41, '[2]Reference rates'!$B:$B, '[2]Reference rates'!$D:$D)</f>
        <v>612</v>
      </c>
    </row>
    <row r="42" spans="1:10" x14ac:dyDescent="0.35">
      <c r="A42" t="s">
        <v>14</v>
      </c>
      <c r="B42" t="s">
        <v>373</v>
      </c>
      <c r="C42">
        <v>6932</v>
      </c>
      <c r="D42">
        <v>1281</v>
      </c>
      <c r="G42" t="s">
        <v>15</v>
      </c>
      <c r="H42" t="s">
        <v>11</v>
      </c>
      <c r="I42">
        <v>3697</v>
      </c>
      <c r="J42">
        <f>_xlfn.XLOOKUP(G42, '[2]Reference rates'!$B:$B, '[2]Reference rates'!$D:$D)</f>
        <v>612</v>
      </c>
    </row>
    <row r="43" spans="1:10" x14ac:dyDescent="0.35">
      <c r="A43" t="s">
        <v>14</v>
      </c>
      <c r="B43" t="s">
        <v>374</v>
      </c>
      <c r="C43">
        <v>7964</v>
      </c>
      <c r="D43">
        <v>1281</v>
      </c>
      <c r="G43" t="s">
        <v>15</v>
      </c>
      <c r="H43" t="s">
        <v>12</v>
      </c>
      <c r="I43">
        <v>5317</v>
      </c>
      <c r="J43">
        <f>_xlfn.XLOOKUP(G43, '[2]Reference rates'!$B:$B, '[2]Reference rates'!$D:$D)</f>
        <v>612</v>
      </c>
    </row>
    <row r="44" spans="1:10" x14ac:dyDescent="0.35">
      <c r="A44" t="s">
        <v>14</v>
      </c>
      <c r="B44" t="s">
        <v>375</v>
      </c>
      <c r="C44">
        <v>8937</v>
      </c>
      <c r="D44">
        <v>1281</v>
      </c>
      <c r="G44" t="s">
        <v>124</v>
      </c>
      <c r="H44" t="s">
        <v>5</v>
      </c>
      <c r="I44">
        <v>1212</v>
      </c>
      <c r="J44">
        <f>_xlfn.XLOOKUP(G44, '[2]Reference rates'!$B:$B, '[2]Reference rates'!$D:$D)</f>
        <v>850</v>
      </c>
    </row>
    <row r="45" spans="1:10" x14ac:dyDescent="0.35">
      <c r="A45" t="s">
        <v>14</v>
      </c>
      <c r="B45" t="s">
        <v>376</v>
      </c>
      <c r="C45">
        <v>10561</v>
      </c>
      <c r="D45">
        <v>1281</v>
      </c>
      <c r="G45" t="s">
        <v>124</v>
      </c>
      <c r="H45" t="s">
        <v>6</v>
      </c>
      <c r="I45">
        <v>1217</v>
      </c>
      <c r="J45">
        <f>_xlfn.XLOOKUP(G45, '[2]Reference rates'!$B:$B, '[2]Reference rates'!$D:$D)</f>
        <v>850</v>
      </c>
    </row>
    <row r="46" spans="1:10" x14ac:dyDescent="0.35">
      <c r="A46" t="s">
        <v>14</v>
      </c>
      <c r="B46" t="s">
        <v>377</v>
      </c>
      <c r="C46">
        <v>11833</v>
      </c>
      <c r="D46">
        <v>1281</v>
      </c>
      <c r="G46" t="s">
        <v>124</v>
      </c>
      <c r="H46" t="s">
        <v>7</v>
      </c>
      <c r="I46">
        <v>2638</v>
      </c>
      <c r="J46">
        <f>_xlfn.XLOOKUP(G46, '[2]Reference rates'!$B:$B, '[2]Reference rates'!$D:$D)</f>
        <v>850</v>
      </c>
    </row>
    <row r="47" spans="1:10" x14ac:dyDescent="0.35">
      <c r="A47" t="s">
        <v>14</v>
      </c>
      <c r="B47" t="s">
        <v>378</v>
      </c>
      <c r="C47">
        <v>11669</v>
      </c>
      <c r="D47">
        <v>1281</v>
      </c>
      <c r="G47" t="s">
        <v>124</v>
      </c>
      <c r="H47" t="s">
        <v>8</v>
      </c>
      <c r="I47">
        <v>3892</v>
      </c>
      <c r="J47">
        <f>_xlfn.XLOOKUP(G47, '[2]Reference rates'!$B:$B, '[2]Reference rates'!$D:$D)</f>
        <v>850</v>
      </c>
    </row>
    <row r="48" spans="1:10" x14ac:dyDescent="0.35">
      <c r="A48" t="s">
        <v>14</v>
      </c>
      <c r="B48" t="s">
        <v>379</v>
      </c>
      <c r="C48">
        <v>18250</v>
      </c>
      <c r="D48">
        <v>1281</v>
      </c>
      <c r="G48" t="s">
        <v>124</v>
      </c>
      <c r="H48" t="s">
        <v>9</v>
      </c>
      <c r="I48">
        <v>3116</v>
      </c>
      <c r="J48">
        <f>_xlfn.XLOOKUP(G48, '[2]Reference rates'!$B:$B, '[2]Reference rates'!$D:$D)</f>
        <v>850</v>
      </c>
    </row>
    <row r="49" spans="1:10" x14ac:dyDescent="0.35">
      <c r="A49" t="s">
        <v>15</v>
      </c>
      <c r="B49" t="s">
        <v>5</v>
      </c>
      <c r="C49">
        <v>2275</v>
      </c>
      <c r="D49">
        <v>801</v>
      </c>
      <c r="G49" t="s">
        <v>124</v>
      </c>
      <c r="H49" t="s">
        <v>10</v>
      </c>
      <c r="I49">
        <v>1442</v>
      </c>
      <c r="J49">
        <f>_xlfn.XLOOKUP(G49, '[2]Reference rates'!$B:$B, '[2]Reference rates'!$D:$D)</f>
        <v>850</v>
      </c>
    </row>
    <row r="50" spans="1:10" x14ac:dyDescent="0.35">
      <c r="A50" t="s">
        <v>15</v>
      </c>
      <c r="B50" t="s">
        <v>6</v>
      </c>
      <c r="C50">
        <v>3346</v>
      </c>
      <c r="D50">
        <v>801</v>
      </c>
      <c r="G50" t="s">
        <v>124</v>
      </c>
      <c r="H50" t="s">
        <v>11</v>
      </c>
      <c r="I50">
        <v>725</v>
      </c>
      <c r="J50">
        <f>_xlfn.XLOOKUP(G50, '[2]Reference rates'!$B:$B, '[2]Reference rates'!$D:$D)</f>
        <v>850</v>
      </c>
    </row>
    <row r="51" spans="1:10" x14ac:dyDescent="0.35">
      <c r="A51" t="s">
        <v>15</v>
      </c>
      <c r="B51" t="s">
        <v>7</v>
      </c>
      <c r="C51">
        <v>4041</v>
      </c>
      <c r="D51">
        <v>801</v>
      </c>
      <c r="G51" t="s">
        <v>124</v>
      </c>
      <c r="H51" t="s">
        <v>12</v>
      </c>
      <c r="I51">
        <v>699</v>
      </c>
      <c r="J51">
        <f>_xlfn.XLOOKUP(G51, '[2]Reference rates'!$B:$B, '[2]Reference rates'!$D:$D)</f>
        <v>850</v>
      </c>
    </row>
    <row r="52" spans="1:10" x14ac:dyDescent="0.35">
      <c r="A52" t="s">
        <v>15</v>
      </c>
      <c r="B52" t="s">
        <v>8</v>
      </c>
      <c r="C52">
        <v>4411</v>
      </c>
      <c r="D52">
        <v>801</v>
      </c>
    </row>
    <row r="53" spans="1:10" x14ac:dyDescent="0.35">
      <c r="A53" t="s">
        <v>15</v>
      </c>
      <c r="B53" t="s">
        <v>9</v>
      </c>
      <c r="C53">
        <v>3914</v>
      </c>
      <c r="D53">
        <v>801</v>
      </c>
    </row>
    <row r="54" spans="1:10" x14ac:dyDescent="0.35">
      <c r="A54" t="s">
        <v>15</v>
      </c>
      <c r="B54" t="s">
        <v>10</v>
      </c>
      <c r="C54">
        <v>3605</v>
      </c>
      <c r="D54">
        <v>801</v>
      </c>
    </row>
    <row r="55" spans="1:10" x14ac:dyDescent="0.35">
      <c r="A55" t="s">
        <v>15</v>
      </c>
      <c r="B55" t="s">
        <v>11</v>
      </c>
      <c r="C55">
        <v>3697</v>
      </c>
      <c r="D55">
        <v>801</v>
      </c>
    </row>
    <row r="56" spans="1:10" x14ac:dyDescent="0.35">
      <c r="A56" t="s">
        <v>15</v>
      </c>
      <c r="B56" t="s">
        <v>372</v>
      </c>
      <c r="C56">
        <v>4490</v>
      </c>
      <c r="D56">
        <v>801</v>
      </c>
    </row>
    <row r="57" spans="1:10" x14ac:dyDescent="0.35">
      <c r="A57" t="s">
        <v>15</v>
      </c>
      <c r="B57" t="s">
        <v>373</v>
      </c>
      <c r="C57">
        <v>4781</v>
      </c>
      <c r="D57">
        <v>801</v>
      </c>
    </row>
    <row r="58" spans="1:10" x14ac:dyDescent="0.35">
      <c r="A58" t="s">
        <v>15</v>
      </c>
      <c r="B58" t="s">
        <v>374</v>
      </c>
      <c r="C58">
        <v>5642</v>
      </c>
      <c r="D58">
        <v>801</v>
      </c>
    </row>
    <row r="59" spans="1:10" x14ac:dyDescent="0.35">
      <c r="A59" t="s">
        <v>15</v>
      </c>
      <c r="B59" t="s">
        <v>375</v>
      </c>
      <c r="C59">
        <v>6406</v>
      </c>
      <c r="D59">
        <v>801</v>
      </c>
    </row>
    <row r="60" spans="1:10" x14ac:dyDescent="0.35">
      <c r="A60" t="s">
        <v>15</v>
      </c>
      <c r="B60" t="s">
        <v>376</v>
      </c>
      <c r="C60">
        <v>7504</v>
      </c>
      <c r="D60">
        <v>801</v>
      </c>
    </row>
    <row r="61" spans="1:10" x14ac:dyDescent="0.35">
      <c r="A61" t="s">
        <v>15</v>
      </c>
      <c r="B61" t="s">
        <v>377</v>
      </c>
      <c r="C61">
        <v>8510</v>
      </c>
      <c r="D61">
        <v>801</v>
      </c>
    </row>
    <row r="62" spans="1:10" x14ac:dyDescent="0.35">
      <c r="A62" t="s">
        <v>15</v>
      </c>
      <c r="B62" t="s">
        <v>378</v>
      </c>
      <c r="C62">
        <v>8441</v>
      </c>
      <c r="D62">
        <v>801</v>
      </c>
    </row>
    <row r="63" spans="1:10" x14ac:dyDescent="0.35">
      <c r="A63" t="s">
        <v>15</v>
      </c>
      <c r="B63" t="s">
        <v>379</v>
      </c>
      <c r="C63">
        <v>14031</v>
      </c>
      <c r="D63">
        <v>801</v>
      </c>
    </row>
    <row r="64" spans="1:10" x14ac:dyDescent="0.35">
      <c r="A64" t="s">
        <v>16</v>
      </c>
      <c r="B64" t="s">
        <v>5</v>
      </c>
      <c r="C64">
        <v>1212</v>
      </c>
      <c r="D64">
        <v>1131</v>
      </c>
    </row>
    <row r="65" spans="1:4" x14ac:dyDescent="0.35">
      <c r="A65" t="s">
        <v>16</v>
      </c>
      <c r="B65" t="s">
        <v>6</v>
      </c>
      <c r="C65">
        <v>1217</v>
      </c>
      <c r="D65">
        <v>1131</v>
      </c>
    </row>
    <row r="66" spans="1:4" x14ac:dyDescent="0.35">
      <c r="A66" t="s">
        <v>16</v>
      </c>
      <c r="B66" t="s">
        <v>7</v>
      </c>
      <c r="C66">
        <v>2638</v>
      </c>
      <c r="D66">
        <v>1131</v>
      </c>
    </row>
    <row r="67" spans="1:4" x14ac:dyDescent="0.35">
      <c r="A67" t="s">
        <v>16</v>
      </c>
      <c r="B67" t="s">
        <v>8</v>
      </c>
      <c r="C67">
        <v>3892</v>
      </c>
      <c r="D67">
        <v>1131</v>
      </c>
    </row>
    <row r="68" spans="1:4" x14ac:dyDescent="0.35">
      <c r="A68" t="s">
        <v>16</v>
      </c>
      <c r="B68" t="s">
        <v>9</v>
      </c>
      <c r="C68">
        <v>3116</v>
      </c>
      <c r="D68">
        <v>1131</v>
      </c>
    </row>
    <row r="69" spans="1:4" x14ac:dyDescent="0.35">
      <c r="A69" t="s">
        <v>16</v>
      </c>
      <c r="B69" t="s">
        <v>10</v>
      </c>
      <c r="C69">
        <v>1442</v>
      </c>
      <c r="D69">
        <v>1131</v>
      </c>
    </row>
    <row r="70" spans="1:4" x14ac:dyDescent="0.35">
      <c r="A70" t="s">
        <v>16</v>
      </c>
      <c r="B70" t="s">
        <v>11</v>
      </c>
      <c r="C70">
        <v>725</v>
      </c>
      <c r="D70">
        <v>1131</v>
      </c>
    </row>
    <row r="71" spans="1:4" x14ac:dyDescent="0.35">
      <c r="A71" t="s">
        <v>16</v>
      </c>
      <c r="B71" t="s">
        <v>372</v>
      </c>
      <c r="C71">
        <v>605</v>
      </c>
      <c r="D71">
        <v>1131</v>
      </c>
    </row>
    <row r="72" spans="1:4" x14ac:dyDescent="0.35">
      <c r="A72" t="s">
        <v>16</v>
      </c>
      <c r="B72" t="s">
        <v>373</v>
      </c>
      <c r="C72">
        <v>417</v>
      </c>
      <c r="D72">
        <v>1131</v>
      </c>
    </row>
    <row r="73" spans="1:4" x14ac:dyDescent="0.35">
      <c r="A73" t="s">
        <v>16</v>
      </c>
      <c r="B73" t="s">
        <v>374</v>
      </c>
      <c r="C73">
        <v>442</v>
      </c>
      <c r="D73">
        <v>1131</v>
      </c>
    </row>
    <row r="74" spans="1:4" x14ac:dyDescent="0.35">
      <c r="A74" t="s">
        <v>16</v>
      </c>
      <c r="B74" t="s">
        <v>375</v>
      </c>
      <c r="C74">
        <v>382</v>
      </c>
      <c r="D74">
        <v>1131</v>
      </c>
    </row>
    <row r="75" spans="1:4" x14ac:dyDescent="0.35">
      <c r="A75" t="s">
        <v>16</v>
      </c>
      <c r="B75" t="s">
        <v>376</v>
      </c>
      <c r="C75">
        <v>326</v>
      </c>
      <c r="D75">
        <v>1131</v>
      </c>
    </row>
    <row r="76" spans="1:4" x14ac:dyDescent="0.35">
      <c r="A76" t="s">
        <v>16</v>
      </c>
      <c r="B76" t="s">
        <v>377</v>
      </c>
      <c r="C76">
        <v>296</v>
      </c>
      <c r="D76">
        <v>1131</v>
      </c>
    </row>
    <row r="77" spans="1:4" x14ac:dyDescent="0.35">
      <c r="A77" t="s">
        <v>16</v>
      </c>
      <c r="B77" t="s">
        <v>378</v>
      </c>
      <c r="C77">
        <v>192</v>
      </c>
      <c r="D77">
        <v>1131</v>
      </c>
    </row>
    <row r="78" spans="1:4" x14ac:dyDescent="0.35">
      <c r="A78" t="s">
        <v>16</v>
      </c>
      <c r="B78" t="s">
        <v>379</v>
      </c>
      <c r="C78">
        <v>122</v>
      </c>
      <c r="D78">
        <v>1131</v>
      </c>
    </row>
    <row r="79" spans="1:4" x14ac:dyDescent="0.35">
      <c r="A79" t="s">
        <v>17</v>
      </c>
      <c r="B79" t="s">
        <v>5</v>
      </c>
      <c r="C79">
        <v>29511</v>
      </c>
      <c r="D79">
        <v>9333</v>
      </c>
    </row>
    <row r="80" spans="1:4" x14ac:dyDescent="0.35">
      <c r="A80" t="s">
        <v>17</v>
      </c>
      <c r="B80" t="s">
        <v>6</v>
      </c>
      <c r="C80">
        <v>43750</v>
      </c>
      <c r="D80">
        <v>9333</v>
      </c>
    </row>
    <row r="81" spans="1:4" x14ac:dyDescent="0.35">
      <c r="A81" t="s">
        <v>17</v>
      </c>
      <c r="B81" t="s">
        <v>7</v>
      </c>
      <c r="C81">
        <v>57415</v>
      </c>
      <c r="D81">
        <v>9333</v>
      </c>
    </row>
    <row r="82" spans="1:4" x14ac:dyDescent="0.35">
      <c r="A82" t="s">
        <v>17</v>
      </c>
      <c r="B82" t="s">
        <v>8</v>
      </c>
      <c r="C82">
        <v>64026</v>
      </c>
      <c r="D82">
        <v>9333</v>
      </c>
    </row>
    <row r="83" spans="1:4" x14ac:dyDescent="0.35">
      <c r="A83" t="s">
        <v>17</v>
      </c>
      <c r="B83" t="s">
        <v>9</v>
      </c>
      <c r="C83">
        <v>58315</v>
      </c>
      <c r="D83">
        <v>9333</v>
      </c>
    </row>
    <row r="84" spans="1:4" x14ac:dyDescent="0.35">
      <c r="A84" t="s">
        <v>17</v>
      </c>
      <c r="B84" t="s">
        <v>10</v>
      </c>
      <c r="C84">
        <v>51394</v>
      </c>
      <c r="D84">
        <v>9333</v>
      </c>
    </row>
    <row r="85" spans="1:4" x14ac:dyDescent="0.35">
      <c r="A85" t="s">
        <v>17</v>
      </c>
      <c r="B85" t="s">
        <v>11</v>
      </c>
      <c r="C85">
        <v>51708</v>
      </c>
      <c r="D85">
        <v>9333</v>
      </c>
    </row>
    <row r="86" spans="1:4" x14ac:dyDescent="0.35">
      <c r="A86" t="s">
        <v>17</v>
      </c>
      <c r="B86" t="s">
        <v>372</v>
      </c>
      <c r="C86">
        <v>62394</v>
      </c>
      <c r="D86">
        <v>9333</v>
      </c>
    </row>
    <row r="87" spans="1:4" x14ac:dyDescent="0.35">
      <c r="A87" t="s">
        <v>17</v>
      </c>
      <c r="B87" t="s">
        <v>373</v>
      </c>
      <c r="C87">
        <v>63322</v>
      </c>
      <c r="D87">
        <v>9333</v>
      </c>
    </row>
    <row r="88" spans="1:4" x14ac:dyDescent="0.35">
      <c r="A88" t="s">
        <v>17</v>
      </c>
      <c r="B88" t="s">
        <v>374</v>
      </c>
      <c r="C88">
        <v>74336</v>
      </c>
      <c r="D88">
        <v>9333</v>
      </c>
    </row>
    <row r="89" spans="1:4" x14ac:dyDescent="0.35">
      <c r="A89" t="s">
        <v>17</v>
      </c>
      <c r="B89" t="s">
        <v>375</v>
      </c>
      <c r="C89">
        <v>80242</v>
      </c>
      <c r="D89">
        <v>9333</v>
      </c>
    </row>
    <row r="90" spans="1:4" x14ac:dyDescent="0.35">
      <c r="A90" t="s">
        <v>17</v>
      </c>
      <c r="B90" t="s">
        <v>376</v>
      </c>
      <c r="C90">
        <v>91340</v>
      </c>
      <c r="D90">
        <v>9333</v>
      </c>
    </row>
    <row r="91" spans="1:4" x14ac:dyDescent="0.35">
      <c r="A91" t="s">
        <v>17</v>
      </c>
      <c r="B91" t="s">
        <v>377</v>
      </c>
      <c r="C91">
        <v>99912</v>
      </c>
      <c r="D91">
        <v>9333</v>
      </c>
    </row>
    <row r="92" spans="1:4" x14ac:dyDescent="0.35">
      <c r="A92" t="s">
        <v>17</v>
      </c>
      <c r="B92" t="s">
        <v>378</v>
      </c>
      <c r="C92">
        <v>94260</v>
      </c>
      <c r="D92">
        <v>9333</v>
      </c>
    </row>
    <row r="93" spans="1:4" x14ac:dyDescent="0.35">
      <c r="A93" t="s">
        <v>17</v>
      </c>
      <c r="B93" t="s">
        <v>379</v>
      </c>
      <c r="C93">
        <v>142745</v>
      </c>
      <c r="D93">
        <v>9333</v>
      </c>
    </row>
  </sheetData>
  <phoneticPr fontId="13"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3B2B4C-6586-4978-AEA8-F9E73A15B9B9}">
  <dimension ref="A1:N39"/>
  <sheetViews>
    <sheetView showGridLines="0" showRowColHeaders="0" zoomScale="70" zoomScaleNormal="70" workbookViewId="0">
      <selection activeCell="N8" sqref="N8"/>
    </sheetView>
  </sheetViews>
  <sheetFormatPr defaultRowHeight="14.5" x14ac:dyDescent="0.35"/>
  <cols>
    <col min="2" max="2" width="3.7265625" customWidth="1"/>
    <col min="3" max="3" width="9.54296875" customWidth="1"/>
    <col min="4" max="4" width="22.26953125" customWidth="1"/>
    <col min="5" max="5" width="19.1796875" customWidth="1"/>
    <col min="6" max="6" width="9.1796875" customWidth="1"/>
    <col min="7" max="7" width="23.1796875" customWidth="1"/>
    <col min="8" max="8" width="9.1796875" customWidth="1"/>
    <col min="9" max="9" width="4.26953125" customWidth="1"/>
    <col min="10" max="10" width="4.81640625" customWidth="1"/>
    <col min="11" max="11" width="9.1796875" customWidth="1"/>
    <col min="12" max="12" width="23.1796875" customWidth="1"/>
  </cols>
  <sheetData>
    <row r="1" spans="1:14" x14ac:dyDescent="0.35">
      <c r="A1" s="40"/>
      <c r="B1" s="40"/>
      <c r="C1" s="40"/>
      <c r="D1" s="40"/>
      <c r="E1" s="40"/>
      <c r="F1" s="40"/>
      <c r="G1" s="40"/>
      <c r="H1" s="40"/>
      <c r="I1" s="40"/>
      <c r="J1" s="40"/>
      <c r="K1" s="40"/>
      <c r="L1" s="40"/>
      <c r="M1" s="40"/>
      <c r="N1" s="40"/>
    </row>
    <row r="2" spans="1:14" x14ac:dyDescent="0.35">
      <c r="A2" s="40"/>
      <c r="B2" s="40"/>
      <c r="C2" s="40"/>
      <c r="D2" s="40"/>
      <c r="E2" s="40"/>
      <c r="F2" s="40"/>
      <c r="G2" s="40"/>
      <c r="H2" s="40"/>
      <c r="I2" s="40"/>
      <c r="J2" s="40"/>
      <c r="K2" s="40"/>
      <c r="L2" s="40"/>
      <c r="M2" s="40"/>
      <c r="N2" s="40"/>
    </row>
    <row r="3" spans="1:14" x14ac:dyDescent="0.35">
      <c r="A3" s="40"/>
      <c r="B3" s="40"/>
      <c r="C3" s="40"/>
      <c r="D3" s="40"/>
      <c r="E3" s="40"/>
      <c r="F3" s="40"/>
      <c r="G3" s="40"/>
      <c r="H3" s="40"/>
      <c r="I3" s="40"/>
      <c r="J3" s="40"/>
      <c r="K3" s="40"/>
      <c r="L3" s="40"/>
      <c r="M3" s="40"/>
      <c r="N3" s="40"/>
    </row>
    <row r="4" spans="1:14" x14ac:dyDescent="0.35">
      <c r="A4" s="40"/>
      <c r="B4" s="40"/>
      <c r="C4" s="40"/>
      <c r="D4" s="40"/>
      <c r="E4" s="40"/>
      <c r="F4" s="40"/>
      <c r="G4" s="40"/>
      <c r="H4" s="40"/>
      <c r="I4" s="40"/>
      <c r="J4" s="40"/>
      <c r="K4" s="40"/>
      <c r="L4" s="40"/>
      <c r="M4" s="40"/>
      <c r="N4" s="40"/>
    </row>
    <row r="5" spans="1:14" x14ac:dyDescent="0.35">
      <c r="A5" s="40"/>
      <c r="B5" s="40"/>
      <c r="C5" s="40"/>
      <c r="D5" s="40"/>
      <c r="E5" s="40"/>
      <c r="F5" s="40"/>
      <c r="G5" s="40"/>
      <c r="H5" s="40"/>
      <c r="I5" s="40"/>
      <c r="J5" s="40"/>
      <c r="K5" s="40"/>
      <c r="L5" s="40"/>
      <c r="M5" s="40"/>
      <c r="N5" s="40"/>
    </row>
    <row r="9" spans="1:14" x14ac:dyDescent="0.35">
      <c r="C9" t="s">
        <v>353</v>
      </c>
    </row>
    <row r="10" spans="1:14" ht="15" thickBot="1" x14ac:dyDescent="0.4"/>
    <row r="11" spans="1:14" ht="23.5" x14ac:dyDescent="0.55000000000000004">
      <c r="B11" s="15"/>
      <c r="C11" s="16"/>
      <c r="D11" s="17"/>
      <c r="F11" s="4" t="s">
        <v>5</v>
      </c>
      <c r="G11" s="20"/>
      <c r="K11" s="4" t="s">
        <v>5</v>
      </c>
      <c r="L11" s="21"/>
    </row>
    <row r="12" spans="1:14" ht="23.5" x14ac:dyDescent="0.55000000000000004">
      <c r="B12" s="18"/>
      <c r="C12" s="6"/>
      <c r="D12" s="19"/>
      <c r="F12" s="4" t="s">
        <v>6</v>
      </c>
      <c r="G12" s="20"/>
      <c r="K12" s="4" t="s">
        <v>6</v>
      </c>
      <c r="L12" s="21"/>
    </row>
    <row r="13" spans="1:14" ht="23.5" x14ac:dyDescent="0.55000000000000004">
      <c r="B13" s="18"/>
      <c r="C13" s="6"/>
      <c r="D13" s="19"/>
      <c r="F13" s="4" t="s">
        <v>7</v>
      </c>
      <c r="G13" s="20"/>
      <c r="K13" s="4" t="s">
        <v>7</v>
      </c>
      <c r="L13" s="21"/>
    </row>
    <row r="14" spans="1:14" ht="23.5" x14ac:dyDescent="0.55000000000000004">
      <c r="B14" s="18"/>
      <c r="C14" s="6"/>
      <c r="D14" s="19"/>
      <c r="F14" s="4" t="s">
        <v>8</v>
      </c>
      <c r="G14" s="20"/>
      <c r="K14" s="4" t="s">
        <v>8</v>
      </c>
      <c r="L14" s="21"/>
    </row>
    <row r="15" spans="1:14" ht="23.5" x14ac:dyDescent="0.55000000000000004">
      <c r="B15" s="18"/>
      <c r="C15" s="6"/>
      <c r="D15" s="19"/>
      <c r="F15" s="4" t="s">
        <v>9</v>
      </c>
      <c r="G15" s="20"/>
      <c r="K15" s="4" t="s">
        <v>9</v>
      </c>
      <c r="L15" s="21"/>
    </row>
    <row r="16" spans="1:14" ht="23.5" x14ac:dyDescent="0.55000000000000004">
      <c r="B16" s="18"/>
      <c r="C16" s="6"/>
      <c r="D16" s="19"/>
      <c r="F16" s="4" t="s">
        <v>10</v>
      </c>
      <c r="G16" s="20"/>
      <c r="K16" s="4" t="s">
        <v>10</v>
      </c>
      <c r="L16" s="21"/>
    </row>
    <row r="17" spans="2:12" ht="23.5" x14ac:dyDescent="0.55000000000000004">
      <c r="B17" s="18"/>
      <c r="C17" s="6"/>
      <c r="D17" s="19"/>
      <c r="F17" s="4" t="s">
        <v>11</v>
      </c>
      <c r="G17" s="20"/>
      <c r="K17" s="4" t="s">
        <v>11</v>
      </c>
      <c r="L17" s="21"/>
    </row>
    <row r="18" spans="2:12" ht="23.5" x14ac:dyDescent="0.55000000000000004">
      <c r="B18" s="18"/>
      <c r="C18" s="6"/>
      <c r="D18" s="19"/>
      <c r="F18" s="4" t="s">
        <v>372</v>
      </c>
      <c r="G18" s="20"/>
      <c r="K18" s="4" t="s">
        <v>372</v>
      </c>
      <c r="L18" s="21"/>
    </row>
    <row r="19" spans="2:12" ht="23.5" x14ac:dyDescent="0.55000000000000004">
      <c r="B19" s="18"/>
      <c r="C19" s="6"/>
      <c r="D19" s="19"/>
      <c r="F19" s="4" t="s">
        <v>373</v>
      </c>
      <c r="G19" s="20"/>
      <c r="K19" s="4" t="s">
        <v>373</v>
      </c>
      <c r="L19" s="21"/>
    </row>
    <row r="20" spans="2:12" ht="23.5" x14ac:dyDescent="0.55000000000000004">
      <c r="B20" s="18"/>
      <c r="C20" s="6"/>
      <c r="D20" s="19"/>
      <c r="F20" s="4" t="s">
        <v>374</v>
      </c>
      <c r="G20" s="20"/>
      <c r="K20" s="4" t="s">
        <v>374</v>
      </c>
      <c r="L20" s="21"/>
    </row>
    <row r="21" spans="2:12" ht="23.5" x14ac:dyDescent="0.55000000000000004">
      <c r="B21" s="18"/>
      <c r="C21" s="6"/>
      <c r="D21" s="19"/>
      <c r="F21" s="4" t="s">
        <v>375</v>
      </c>
      <c r="G21" s="20"/>
      <c r="K21" s="4" t="s">
        <v>375</v>
      </c>
      <c r="L21" s="21"/>
    </row>
    <row r="22" spans="2:12" ht="23.5" x14ac:dyDescent="0.55000000000000004">
      <c r="B22" s="18"/>
      <c r="C22" s="6"/>
      <c r="D22" s="19"/>
      <c r="F22" s="4" t="s">
        <v>376</v>
      </c>
      <c r="G22" s="20"/>
      <c r="K22" s="4" t="s">
        <v>376</v>
      </c>
      <c r="L22" s="21"/>
    </row>
    <row r="23" spans="2:12" ht="23.5" x14ac:dyDescent="0.55000000000000004">
      <c r="B23" s="18"/>
      <c r="C23" s="6"/>
      <c r="D23" s="19"/>
      <c r="F23" s="4" t="s">
        <v>377</v>
      </c>
      <c r="G23" s="20"/>
      <c r="K23" s="4" t="s">
        <v>377</v>
      </c>
      <c r="L23" s="21"/>
    </row>
    <row r="24" spans="2:12" ht="23.5" x14ac:dyDescent="0.55000000000000004">
      <c r="B24" s="18"/>
      <c r="C24" s="6"/>
      <c r="D24" s="19"/>
      <c r="F24" s="4" t="s">
        <v>378</v>
      </c>
      <c r="G24" s="20"/>
      <c r="K24" s="4" t="s">
        <v>378</v>
      </c>
      <c r="L24" s="21"/>
    </row>
    <row r="25" spans="2:12" ht="24" thickBot="1" x14ac:dyDescent="0.6">
      <c r="B25" s="61" t="str">
        <f>IF(ISBLANK('Work Tables'!A26),"", "Only select one peer group")</f>
        <v/>
      </c>
      <c r="C25" s="62"/>
      <c r="D25" s="63"/>
      <c r="F25" s="4" t="s">
        <v>379</v>
      </c>
      <c r="G25" s="20"/>
      <c r="K25" s="4" t="s">
        <v>379</v>
      </c>
      <c r="L25" s="21"/>
    </row>
    <row r="27" spans="2:12" x14ac:dyDescent="0.35">
      <c r="F27" s="66" t="str">
        <f>IF(OR(G11&lt;0,G12&lt;0,G13&lt;0,G14&lt;0,G15&lt;0,G16&lt;0,G17&lt;0,G18&lt;0,G19&lt;0,G20&lt;0,G21&lt;0,G22&lt;0,G23&lt;0,G24&lt;0,G25&lt;0), "Don't enter negative numbers", "")</f>
        <v/>
      </c>
      <c r="G27" s="66"/>
      <c r="K27" s="66" t="str">
        <f>IF(OR(L11&lt;0,L12&lt;0,L13&lt;0,L14&lt;0,L15&lt;0,L16&lt;0,L17&lt;0,L18&lt;0,L19&lt;0,L20&lt;0,L21&lt;0,L22&lt;0,L23&lt;0,L24&lt;0,L25&lt;0), "Don't enter negative numbers", "")</f>
        <v/>
      </c>
      <c r="L27" s="66"/>
    </row>
    <row r="32" spans="2:12" x14ac:dyDescent="0.35">
      <c r="D32" s="65" t="s">
        <v>23</v>
      </c>
      <c r="E32" s="65"/>
      <c r="F32" s="64" t="s">
        <v>22</v>
      </c>
      <c r="G32" s="64"/>
      <c r="H32" s="64"/>
      <c r="I32" s="64" t="s">
        <v>24</v>
      </c>
      <c r="J32" s="64"/>
      <c r="K32" s="64"/>
      <c r="L32" s="64"/>
    </row>
    <row r="33" spans="3:12" x14ac:dyDescent="0.35">
      <c r="D33" s="65"/>
      <c r="E33" s="65"/>
      <c r="F33" s="65"/>
      <c r="G33" s="65"/>
      <c r="H33" s="65"/>
      <c r="I33" s="65"/>
      <c r="J33" s="65"/>
      <c r="K33" s="65"/>
      <c r="L33" s="65"/>
    </row>
    <row r="34" spans="3:12" ht="21" x14ac:dyDescent="0.5">
      <c r="D34" s="53" t="str">
        <f>'Work Tables'!H54</f>
        <v/>
      </c>
      <c r="E34" s="54"/>
      <c r="F34" s="55" t="str">
        <f>IF(OR('Work Tables'!H57&lt;&gt;"",'Work Tables'!H54&lt;&gt;""),TEXT(('Work Tables'!H55),"0.00")&amp; " - " &amp;TEXT(('Work Tables'!H56),"0.00"), "")</f>
        <v/>
      </c>
      <c r="G34" s="56"/>
      <c r="H34" s="57"/>
      <c r="I34" s="58" t="str">
        <f>'Work Tables'!H57</f>
        <v/>
      </c>
      <c r="J34" s="59"/>
      <c r="K34" s="59"/>
      <c r="L34" s="60"/>
    </row>
    <row r="35" spans="3:12" x14ac:dyDescent="0.35">
      <c r="C35" s="6"/>
      <c r="D35" s="6"/>
      <c r="E35" s="6"/>
      <c r="F35" s="6"/>
      <c r="G35" s="6"/>
      <c r="H35" s="6"/>
      <c r="I35" s="6"/>
      <c r="J35" s="6"/>
      <c r="K35" s="6"/>
      <c r="L35" s="6"/>
    </row>
    <row r="36" spans="3:12" x14ac:dyDescent="0.35">
      <c r="C36" s="6"/>
      <c r="D36" s="6"/>
      <c r="E36" s="6"/>
      <c r="F36" s="6"/>
      <c r="G36" s="6"/>
      <c r="H36" s="6"/>
      <c r="I36" s="6"/>
      <c r="J36" s="6"/>
      <c r="K36" s="6"/>
      <c r="L36" s="6"/>
    </row>
    <row r="37" spans="3:12" x14ac:dyDescent="0.35">
      <c r="C37" s="6"/>
      <c r="D37" s="6"/>
      <c r="E37" s="6"/>
      <c r="F37" s="6"/>
      <c r="G37" s="6"/>
      <c r="H37" s="6"/>
      <c r="I37" s="6"/>
      <c r="J37" s="6"/>
      <c r="K37" s="6"/>
      <c r="L37" s="6"/>
    </row>
    <row r="38" spans="3:12" x14ac:dyDescent="0.35">
      <c r="C38" s="6"/>
      <c r="D38" s="6"/>
      <c r="E38" s="6"/>
      <c r="F38" s="6"/>
      <c r="G38" s="6"/>
      <c r="H38" s="6"/>
      <c r="I38" s="6"/>
      <c r="J38" s="6"/>
      <c r="K38" s="6"/>
      <c r="L38" s="6"/>
    </row>
    <row r="39" spans="3:12" x14ac:dyDescent="0.35">
      <c r="C39" s="6"/>
      <c r="D39" s="6"/>
      <c r="E39" s="6"/>
      <c r="F39" s="6"/>
      <c r="G39" s="6"/>
      <c r="H39" s="6"/>
      <c r="I39" s="6"/>
      <c r="J39" s="6"/>
      <c r="K39" s="6"/>
      <c r="L39" s="6"/>
    </row>
  </sheetData>
  <sheetProtection algorithmName="SHA-512" hashValue="J2Knapf4pK7Q/dLO0cxgT4ogEo2OJf4S5M/XhKJceWhVWnmAkM1w4uCAWQabwiGVzeYxNBi5xCgYHWP5gl4yLA==" saltValue="co4Ytj75Xn7t459UB5h+Zg==" spinCount="100000" sheet="1" objects="1" scenarios="1"/>
  <mergeCells count="9">
    <mergeCell ref="D34:E34"/>
    <mergeCell ref="F34:H34"/>
    <mergeCell ref="I34:L34"/>
    <mergeCell ref="B25:D25"/>
    <mergeCell ref="F32:H33"/>
    <mergeCell ref="D32:E33"/>
    <mergeCell ref="I32:L33"/>
    <mergeCell ref="F27:G27"/>
    <mergeCell ref="K27:L27"/>
  </mergeCells>
  <dataValidations count="2">
    <dataValidation type="custom" allowBlank="1" showInputMessage="1" showErrorMessage="1" errorTitle="Whole Numbers Only" error="Enter a whole number into the cell." sqref="G11:G25" xr:uid="{44CAB4E1-4B51-4CC1-AC3A-1D42FA8126B4}">
      <formula1>MOD(G11, 1)=0</formula1>
    </dataValidation>
    <dataValidation type="custom" allowBlank="1" showInputMessage="1" showErrorMessage="1" errorTitle="Whole Numbers Only" error="Enter a whole number into the cell." sqref="L11:L25" xr:uid="{9DA94B52-96DC-49A3-8B0A-6AA14B3A5F65}">
      <formula1>MOD(L11,1)=0</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3" id="{7065A524-8E8D-4394-B0D8-AD3FC6BDACBE}">
            <xm:f>NOT(ISBLANK('Work Tables'!A26))</xm:f>
            <x14:dxf>
              <font>
                <b/>
                <i val="0"/>
                <color rgb="FFFF0000"/>
              </font>
            </x14:dxf>
          </x14:cfRule>
          <xm:sqref>B25:D25</xm:sqref>
        </x14:conditionalFormatting>
      </x14:conditionalFormattings>
    </ext>
    <ext xmlns:x14="http://schemas.microsoft.com/office/spreadsheetml/2009/9/main" uri="{A8765BA9-456A-4dab-B4F3-ACF838C121DE}">
      <x14:slicerList>
        <x14:slicer r:id="rId3"/>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374E30-3A53-4140-A8AB-EF5F8179D83D}">
  <dimension ref="A1:N26"/>
  <sheetViews>
    <sheetView showGridLines="0" showRowColHeaders="0" zoomScaleNormal="100" workbookViewId="0">
      <selection activeCell="L59" sqref="L59"/>
    </sheetView>
  </sheetViews>
  <sheetFormatPr defaultRowHeight="14.5" x14ac:dyDescent="0.35"/>
  <cols>
    <col min="2" max="2" width="3.7265625" customWidth="1"/>
    <col min="3" max="3" width="9.54296875" customWidth="1"/>
    <col min="4" max="4" width="22.26953125" customWidth="1"/>
    <col min="5" max="5" width="19.1796875" customWidth="1"/>
    <col min="7" max="7" width="23.1796875" customWidth="1"/>
    <col min="9" max="9" width="4.26953125" customWidth="1"/>
    <col min="10" max="10" width="4.81640625" customWidth="1"/>
    <col min="12" max="12" width="23.1796875" customWidth="1"/>
  </cols>
  <sheetData>
    <row r="1" spans="1:14" x14ac:dyDescent="0.35">
      <c r="A1" s="48"/>
      <c r="B1" s="48"/>
      <c r="C1" s="48"/>
      <c r="D1" s="48"/>
      <c r="E1" s="48"/>
      <c r="F1" s="48"/>
      <c r="G1" s="48"/>
      <c r="H1" s="48"/>
      <c r="I1" s="48"/>
      <c r="J1" s="48"/>
      <c r="K1" s="48"/>
      <c r="L1" s="48"/>
      <c r="M1" s="48"/>
      <c r="N1" s="48"/>
    </row>
    <row r="2" spans="1:14" x14ac:dyDescent="0.35">
      <c r="A2" s="48"/>
      <c r="B2" s="48"/>
      <c r="C2" s="48"/>
      <c r="D2" s="48"/>
      <c r="E2" s="48"/>
      <c r="F2" s="48"/>
      <c r="G2" s="48"/>
      <c r="H2" s="48"/>
      <c r="I2" s="48"/>
      <c r="J2" s="48"/>
      <c r="K2" s="48"/>
      <c r="L2" s="48"/>
      <c r="M2" s="48"/>
      <c r="N2" s="48"/>
    </row>
    <row r="3" spans="1:14" x14ac:dyDescent="0.35">
      <c r="A3" s="48"/>
      <c r="B3" s="48"/>
      <c r="C3" s="48"/>
      <c r="D3" s="48"/>
      <c r="E3" s="48"/>
      <c r="F3" s="48"/>
      <c r="G3" s="48"/>
      <c r="H3" s="48"/>
      <c r="I3" s="48"/>
      <c r="J3" s="48"/>
      <c r="K3" s="48"/>
      <c r="L3" s="48"/>
      <c r="M3" s="48"/>
      <c r="N3" s="48"/>
    </row>
    <row r="4" spans="1:14" x14ac:dyDescent="0.35">
      <c r="A4" s="48"/>
      <c r="B4" s="48"/>
      <c r="C4" s="48"/>
      <c r="D4" s="48"/>
      <c r="E4" s="48"/>
      <c r="F4" s="48"/>
      <c r="G4" s="48"/>
      <c r="H4" s="48"/>
      <c r="I4" s="48"/>
      <c r="J4" s="48"/>
      <c r="K4" s="48"/>
      <c r="L4" s="48"/>
      <c r="M4" s="48"/>
      <c r="N4" s="48"/>
    </row>
    <row r="5" spans="1:14" x14ac:dyDescent="0.35">
      <c r="A5" s="48"/>
      <c r="B5" s="48"/>
      <c r="C5" s="48"/>
      <c r="D5" s="48"/>
      <c r="E5" s="48"/>
      <c r="F5" s="48"/>
      <c r="G5" s="48"/>
      <c r="H5" s="48"/>
      <c r="I5" s="48"/>
      <c r="J5" s="48"/>
      <c r="K5" s="48"/>
      <c r="L5" s="48"/>
      <c r="M5" s="48"/>
      <c r="N5" s="48"/>
    </row>
    <row r="9" spans="1:14" x14ac:dyDescent="0.35">
      <c r="C9" t="s">
        <v>353</v>
      </c>
    </row>
    <row r="10" spans="1:14" ht="15" thickBot="1" x14ac:dyDescent="0.4"/>
    <row r="11" spans="1:14" ht="23.5" x14ac:dyDescent="0.55000000000000004">
      <c r="B11" s="15"/>
      <c r="C11" s="16"/>
      <c r="D11" s="17"/>
      <c r="F11" s="4" t="s">
        <v>5</v>
      </c>
      <c r="G11" s="20"/>
      <c r="K11" s="4" t="s">
        <v>5</v>
      </c>
      <c r="L11" s="20"/>
    </row>
    <row r="12" spans="1:14" ht="23.5" x14ac:dyDescent="0.55000000000000004">
      <c r="B12" s="18"/>
      <c r="D12" s="19"/>
      <c r="F12" s="4" t="s">
        <v>6</v>
      </c>
      <c r="G12" s="20"/>
      <c r="K12" s="4" t="s">
        <v>6</v>
      </c>
      <c r="L12" s="20"/>
    </row>
    <row r="13" spans="1:14" ht="23.5" x14ac:dyDescent="0.55000000000000004">
      <c r="B13" s="18"/>
      <c r="D13" s="19"/>
      <c r="F13" s="4" t="s">
        <v>7</v>
      </c>
      <c r="G13" s="20"/>
      <c r="K13" s="4" t="s">
        <v>7</v>
      </c>
      <c r="L13" s="20"/>
    </row>
    <row r="14" spans="1:14" ht="23.5" x14ac:dyDescent="0.55000000000000004">
      <c r="B14" s="18"/>
      <c r="D14" s="19"/>
      <c r="F14" s="4" t="s">
        <v>8</v>
      </c>
      <c r="G14" s="20"/>
      <c r="K14" s="4" t="s">
        <v>8</v>
      </c>
      <c r="L14" s="20"/>
    </row>
    <row r="15" spans="1:14" ht="23.5" x14ac:dyDescent="0.55000000000000004">
      <c r="B15" s="18"/>
      <c r="D15" s="19"/>
      <c r="F15" s="4" t="s">
        <v>9</v>
      </c>
      <c r="G15" s="20"/>
      <c r="K15" s="4" t="s">
        <v>9</v>
      </c>
      <c r="L15" s="20"/>
    </row>
    <row r="16" spans="1:14" ht="23.5" x14ac:dyDescent="0.55000000000000004">
      <c r="B16" s="18"/>
      <c r="D16" s="19"/>
      <c r="F16" s="4" t="s">
        <v>10</v>
      </c>
      <c r="G16" s="20"/>
      <c r="K16" s="4" t="s">
        <v>10</v>
      </c>
      <c r="L16" s="20"/>
    </row>
    <row r="17" spans="2:12" ht="23.5" x14ac:dyDescent="0.55000000000000004">
      <c r="B17" s="18"/>
      <c r="D17" s="19"/>
      <c r="F17" s="4" t="s">
        <v>11</v>
      </c>
      <c r="G17" s="20"/>
      <c r="K17" s="4" t="s">
        <v>11</v>
      </c>
      <c r="L17" s="20"/>
    </row>
    <row r="18" spans="2:12" ht="23.5" x14ac:dyDescent="0.55000000000000004">
      <c r="B18" s="18"/>
      <c r="D18" s="19"/>
      <c r="F18" s="4" t="s">
        <v>12</v>
      </c>
      <c r="G18" s="20"/>
      <c r="K18" s="4" t="s">
        <v>12</v>
      </c>
      <c r="L18" s="20"/>
    </row>
    <row r="19" spans="2:12" x14ac:dyDescent="0.35">
      <c r="B19" s="18"/>
      <c r="D19" s="19"/>
    </row>
    <row r="20" spans="2:12" ht="15" thickBot="1" x14ac:dyDescent="0.4">
      <c r="B20" s="70" t="str">
        <f>IF(ISBLANK('15-55 Work tables'!A19),"", "Only select one peer group")</f>
        <v/>
      </c>
      <c r="C20" s="71"/>
      <c r="D20" s="72"/>
      <c r="F20" s="73" t="str">
        <f>IF(OR(G11&lt;0,G12&lt;0,G13&lt;0,G14&lt;0,G15&lt;0,G16&lt;0,G17&lt;0,G18&lt;0), "Don't enter negative numbers", "")</f>
        <v/>
      </c>
      <c r="G20" s="73"/>
      <c r="K20" s="73" t="str">
        <f>IF(OR(L11&lt;0,L12&lt;0,L13&lt;0,L14&lt;0,L15&lt;0,L16&lt;0,L17&lt;0,L18&lt;0), "Don't enter negative numbers", "")</f>
        <v/>
      </c>
      <c r="L20" s="73"/>
    </row>
    <row r="24" spans="2:12" x14ac:dyDescent="0.35">
      <c r="D24" s="74" t="s">
        <v>23</v>
      </c>
      <c r="E24" s="74"/>
      <c r="F24" s="64" t="s">
        <v>22</v>
      </c>
      <c r="G24" s="64"/>
      <c r="H24" s="64"/>
      <c r="I24" s="64" t="s">
        <v>24</v>
      </c>
      <c r="J24" s="64"/>
      <c r="K24" s="64"/>
      <c r="L24" s="64"/>
    </row>
    <row r="25" spans="2:12" x14ac:dyDescent="0.35">
      <c r="D25" s="74"/>
      <c r="E25" s="74"/>
      <c r="F25" s="74"/>
      <c r="G25" s="74"/>
      <c r="H25" s="74"/>
      <c r="I25" s="74"/>
      <c r="J25" s="74"/>
      <c r="K25" s="74"/>
      <c r="L25" s="74"/>
    </row>
    <row r="26" spans="2:12" ht="21" x14ac:dyDescent="0.5">
      <c r="D26" s="53" t="str">
        <f>'15-55 Work tables'!H40</f>
        <v/>
      </c>
      <c r="E26" s="54"/>
      <c r="F26" s="55" t="str">
        <f>IF(OR('15-55 Work tables'!H43&lt;&gt;"",'15-55 Work tables'!H40&lt;&gt;""),TEXT(('15-55 Work tables'!H41),"0.00")&amp; " - " &amp;TEXT(('15-55 Work tables'!H42),"0.00"), "")</f>
        <v/>
      </c>
      <c r="G26" s="56"/>
      <c r="H26" s="57"/>
      <c r="I26" s="67" t="str">
        <f>'15-55 Work tables'!H43</f>
        <v/>
      </c>
      <c r="J26" s="68"/>
      <c r="K26" s="68"/>
      <c r="L26" s="69"/>
    </row>
  </sheetData>
  <sheetProtection algorithmName="SHA-512" hashValue="/9CVQGLpL3uMI2Tz4RVqSmyc028zZoC6mwB6e9DyMYq5wDtZfRSlIr3Ua02uI78LBZfs+E7BMWoijuNsp0jCOw==" saltValue="6RKBJTAKjzNkjEkE6yGftQ==" spinCount="100000" sheet="1" objects="1" scenarios="1"/>
  <mergeCells count="10">
    <mergeCell ref="D26:E26"/>
    <mergeCell ref="F26:H26"/>
    <mergeCell ref="I26:L26"/>
    <mergeCell ref="A1:N5"/>
    <mergeCell ref="B20:D20"/>
    <mergeCell ref="F20:G20"/>
    <mergeCell ref="K20:L20"/>
    <mergeCell ref="D24:E25"/>
    <mergeCell ref="F24:H25"/>
    <mergeCell ref="I24:L25"/>
  </mergeCells>
  <conditionalFormatting sqref="K20">
    <cfRule type="expression" dxfId="3" priority="3">
      <formula>OR(L11&lt;0,L12&lt;0,L13&lt;0,L14&lt;0,L15&lt;0,L16&lt;0,L17&lt;0,L18&lt;0)</formula>
    </cfRule>
  </conditionalFormatting>
  <conditionalFormatting sqref="F20">
    <cfRule type="expression" dxfId="2" priority="2">
      <formula>OR(G11&lt;0,G12&lt;0,G13&lt;0,G14&lt;0,G15&lt;0,G16&lt;0,G17&lt;0,G18&lt;0)</formula>
    </cfRule>
  </conditionalFormatting>
  <dataValidations count="2">
    <dataValidation type="custom" allowBlank="1" showInputMessage="1" showErrorMessage="1" errorTitle="Whole Numbers Only" error="Enter a whole number into the cell." sqref="L11:L18" xr:uid="{6B167E3F-3D1A-4676-9624-09487D500152}">
      <formula1>MOD(L11,1)=0</formula1>
    </dataValidation>
    <dataValidation type="custom" allowBlank="1" showInputMessage="1" showErrorMessage="1" errorTitle="Whole Numbers Only" error="Enter a whole number into the cell." sqref="G11:G18" xr:uid="{5468B8D5-C19D-4292-ABCD-8217976EB858}">
      <formula1>MOD(G11, 1)=0</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1" id="{6A09CA7D-0A62-4D68-9CAB-EBF9A329D5FE}">
            <xm:f>NOT(ISBLANK('15-55 Work tables'!A19))</xm:f>
            <x14:dxf>
              <font>
                <b/>
                <i val="0"/>
                <color rgb="FFFF0000"/>
              </font>
            </x14:dxf>
          </x14:cfRule>
          <xm:sqref>B20:D20</xm:sqref>
        </x14:conditionalFormatting>
      </x14:conditionalFormattings>
    </ext>
    <ext xmlns:x14="http://schemas.microsoft.com/office/spreadsheetml/2009/9/main" uri="{A8765BA9-456A-4dab-B4F3-ACF838C121DE}">
      <x14:slicerList>
        <x14:slicer r:id="rId3"/>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A9893C-9F02-4760-9220-D303A9B62FEB}">
  <dimension ref="A3:H71"/>
  <sheetViews>
    <sheetView topLeftCell="A44" workbookViewId="0">
      <selection activeCell="A72" sqref="A72"/>
    </sheetView>
  </sheetViews>
  <sheetFormatPr defaultRowHeight="14.5" x14ac:dyDescent="0.35"/>
  <cols>
    <col min="1" max="1" width="19.26953125" bestFit="1" customWidth="1"/>
    <col min="2" max="2" width="27.453125" bestFit="1" customWidth="1"/>
    <col min="3" max="3" width="18.26953125" bestFit="1" customWidth="1"/>
    <col min="4" max="4" width="27.453125" bestFit="1" customWidth="1"/>
    <col min="5" max="5" width="18.26953125" bestFit="1" customWidth="1"/>
    <col min="6" max="6" width="19" customWidth="1"/>
    <col min="7" max="7" width="21.7265625" customWidth="1"/>
    <col min="8" max="8" width="27.453125" bestFit="1" customWidth="1"/>
    <col min="9" max="9" width="18.26953125" bestFit="1" customWidth="1"/>
    <col min="10" max="10" width="19.26953125" bestFit="1" customWidth="1"/>
    <col min="11" max="12" width="19.1796875" bestFit="1" customWidth="1"/>
    <col min="13" max="13" width="9.54296875" bestFit="1" customWidth="1"/>
    <col min="14" max="14" width="32.453125" bestFit="1" customWidth="1"/>
    <col min="15" max="15" width="23.26953125" bestFit="1" customWidth="1"/>
  </cols>
  <sheetData>
    <row r="3" spans="1:3" x14ac:dyDescent="0.35">
      <c r="B3" s="1" t="s">
        <v>18</v>
      </c>
    </row>
    <row r="4" spans="1:3" x14ac:dyDescent="0.35">
      <c r="B4" t="s">
        <v>13</v>
      </c>
    </row>
    <row r="5" spans="1:3" x14ac:dyDescent="0.35">
      <c r="A5" s="1" t="s">
        <v>19</v>
      </c>
      <c r="B5" t="s">
        <v>20</v>
      </c>
      <c r="C5" t="s">
        <v>21</v>
      </c>
    </row>
    <row r="6" spans="1:3" x14ac:dyDescent="0.35">
      <c r="A6" s="2" t="s">
        <v>5</v>
      </c>
      <c r="B6" s="3">
        <v>11060</v>
      </c>
      <c r="C6" s="3">
        <v>3741</v>
      </c>
    </row>
    <row r="7" spans="1:3" x14ac:dyDescent="0.35">
      <c r="A7" s="2" t="s">
        <v>6</v>
      </c>
      <c r="B7" s="3">
        <v>16334</v>
      </c>
      <c r="C7" s="3">
        <v>3741</v>
      </c>
    </row>
    <row r="8" spans="1:3" x14ac:dyDescent="0.35">
      <c r="A8" s="2" t="s">
        <v>7</v>
      </c>
      <c r="B8" s="3">
        <v>21334</v>
      </c>
      <c r="C8" s="3">
        <v>3741</v>
      </c>
    </row>
    <row r="9" spans="1:3" x14ac:dyDescent="0.35">
      <c r="A9" s="2" t="s">
        <v>8</v>
      </c>
      <c r="B9" s="3">
        <v>23434</v>
      </c>
      <c r="C9" s="3">
        <v>3741</v>
      </c>
    </row>
    <row r="10" spans="1:3" x14ac:dyDescent="0.35">
      <c r="A10" s="2" t="s">
        <v>9</v>
      </c>
      <c r="B10" s="3">
        <v>21591</v>
      </c>
      <c r="C10" s="3">
        <v>3741</v>
      </c>
    </row>
    <row r="11" spans="1:3" x14ac:dyDescent="0.35">
      <c r="A11" s="2" t="s">
        <v>10</v>
      </c>
      <c r="B11" s="3">
        <v>19016</v>
      </c>
      <c r="C11" s="3">
        <v>3741</v>
      </c>
    </row>
    <row r="12" spans="1:3" x14ac:dyDescent="0.35">
      <c r="A12" s="2" t="s">
        <v>11</v>
      </c>
      <c r="B12" s="3">
        <v>19326</v>
      </c>
      <c r="C12" s="3">
        <v>3741</v>
      </c>
    </row>
    <row r="13" spans="1:3" x14ac:dyDescent="0.35">
      <c r="A13" s="2" t="s">
        <v>372</v>
      </c>
      <c r="B13" s="3">
        <v>24006</v>
      </c>
      <c r="C13" s="3">
        <v>3741</v>
      </c>
    </row>
    <row r="14" spans="1:3" x14ac:dyDescent="0.35">
      <c r="A14" s="2" t="s">
        <v>373</v>
      </c>
      <c r="B14" s="3">
        <v>24349</v>
      </c>
      <c r="C14" s="3">
        <v>3741</v>
      </c>
    </row>
    <row r="15" spans="1:3" x14ac:dyDescent="0.35">
      <c r="A15" s="2" t="s">
        <v>374</v>
      </c>
      <c r="B15" s="3">
        <v>28782</v>
      </c>
      <c r="C15" s="3">
        <v>3741</v>
      </c>
    </row>
    <row r="16" spans="1:3" x14ac:dyDescent="0.35">
      <c r="A16" s="2" t="s">
        <v>375</v>
      </c>
      <c r="B16" s="3">
        <v>31262</v>
      </c>
      <c r="C16" s="3">
        <v>3741</v>
      </c>
    </row>
    <row r="17" spans="1:5" x14ac:dyDescent="0.35">
      <c r="A17" s="2" t="s">
        <v>376</v>
      </c>
      <c r="B17" s="3">
        <v>36369</v>
      </c>
      <c r="C17" s="3">
        <v>3741</v>
      </c>
    </row>
    <row r="18" spans="1:5" x14ac:dyDescent="0.35">
      <c r="A18" s="2" t="s">
        <v>377</v>
      </c>
      <c r="B18" s="3">
        <v>40082</v>
      </c>
      <c r="C18" s="3">
        <v>3741</v>
      </c>
    </row>
    <row r="19" spans="1:5" x14ac:dyDescent="0.35">
      <c r="A19" s="2" t="s">
        <v>378</v>
      </c>
      <c r="B19" s="3">
        <v>38131</v>
      </c>
      <c r="C19" s="3">
        <v>3741</v>
      </c>
    </row>
    <row r="20" spans="1:5" x14ac:dyDescent="0.35">
      <c r="A20" s="2" t="s">
        <v>379</v>
      </c>
      <c r="B20" s="3">
        <v>56560</v>
      </c>
      <c r="C20" s="3">
        <v>3741</v>
      </c>
    </row>
    <row r="24" spans="1:5" x14ac:dyDescent="0.35">
      <c r="A24" s="1" t="s">
        <v>19</v>
      </c>
      <c r="D24" s="6" t="s">
        <v>25</v>
      </c>
      <c r="E24" s="6" t="s">
        <v>26</v>
      </c>
    </row>
    <row r="25" spans="1:5" x14ac:dyDescent="0.35">
      <c r="A25" s="2" t="s">
        <v>13</v>
      </c>
      <c r="D25" s="6">
        <f>C6</f>
        <v>3741</v>
      </c>
      <c r="E25" s="6">
        <f>D25*100/SUM(B6:B20)</f>
        <v>0.90881264029385189</v>
      </c>
    </row>
    <row r="34" spans="1:8" ht="42" customHeight="1" x14ac:dyDescent="0.35">
      <c r="A34" s="2" t="s">
        <v>1</v>
      </c>
      <c r="B34" s="7" t="s">
        <v>27</v>
      </c>
      <c r="C34" s="7"/>
      <c r="D34" s="7" t="s">
        <v>28</v>
      </c>
      <c r="E34" s="7" t="s">
        <v>29</v>
      </c>
      <c r="F34" s="7" t="s">
        <v>30</v>
      </c>
      <c r="G34" s="7" t="s">
        <v>31</v>
      </c>
      <c r="H34" s="7" t="s">
        <v>32</v>
      </c>
    </row>
    <row r="35" spans="1:8" x14ac:dyDescent="0.35">
      <c r="A35" s="5"/>
      <c r="B35" s="8" t="s">
        <v>33</v>
      </c>
      <c r="C35" s="8"/>
      <c r="D35" s="8" t="s">
        <v>34</v>
      </c>
      <c r="E35" s="8" t="s">
        <v>35</v>
      </c>
      <c r="F35" s="8" t="s">
        <v>36</v>
      </c>
      <c r="G35" s="8" t="s">
        <v>37</v>
      </c>
      <c r="H35" s="8" t="s">
        <v>38</v>
      </c>
    </row>
    <row r="36" spans="1:8" x14ac:dyDescent="0.35">
      <c r="A36" t="s">
        <v>5</v>
      </c>
      <c r="B36" cm="1">
        <f t="array" ref="B36">'Calculator 15yrs and over'!L11:L11</f>
        <v>0</v>
      </c>
      <c r="D36" s="3">
        <f>'Calculator 15yrs and over'!G11</f>
        <v>0</v>
      </c>
      <c r="E36">
        <f>B6</f>
        <v>11060</v>
      </c>
      <c r="F36" t="str">
        <f t="shared" ref="F36:F50" si="0">IF(OR(ISBLANK(B36),ISBLANK(D36), B36=0, D36=0),"", B36/D36)</f>
        <v/>
      </c>
      <c r="G36" t="str">
        <f>IF(F36="","", E36*F36)</f>
        <v/>
      </c>
      <c r="H36" s="9" t="str">
        <f t="shared" ref="H36:H50" si="1">IF(F36="","",(E36^2*B36)/(D36^2))</f>
        <v/>
      </c>
    </row>
    <row r="37" spans="1:8" x14ac:dyDescent="0.35">
      <c r="A37" t="s">
        <v>6</v>
      </c>
      <c r="B37" cm="1">
        <f t="array" ref="B37">'Calculator 15yrs and over'!L12:L12</f>
        <v>0</v>
      </c>
      <c r="D37" s="3">
        <f>'Calculator 15yrs and over'!G12</f>
        <v>0</v>
      </c>
      <c r="E37">
        <f>B7</f>
        <v>16334</v>
      </c>
      <c r="F37" t="str">
        <f t="shared" si="0"/>
        <v/>
      </c>
      <c r="G37" t="str">
        <f t="shared" ref="G37:G50" si="2">IF(F37="","", E37*F37)</f>
        <v/>
      </c>
      <c r="H37" s="9" t="str">
        <f t="shared" si="1"/>
        <v/>
      </c>
    </row>
    <row r="38" spans="1:8" x14ac:dyDescent="0.35">
      <c r="A38" t="s">
        <v>7</v>
      </c>
      <c r="B38" cm="1">
        <f t="array" ref="B38">'Calculator 15yrs and over'!L13:L13</f>
        <v>0</v>
      </c>
      <c r="D38" s="3">
        <f>'Calculator 15yrs and over'!G13</f>
        <v>0</v>
      </c>
      <c r="E38">
        <f>B8</f>
        <v>21334</v>
      </c>
      <c r="F38" t="str">
        <f t="shared" si="0"/>
        <v/>
      </c>
      <c r="G38" t="str">
        <f t="shared" si="2"/>
        <v/>
      </c>
      <c r="H38" s="9" t="str">
        <f t="shared" si="1"/>
        <v/>
      </c>
    </row>
    <row r="39" spans="1:8" x14ac:dyDescent="0.35">
      <c r="A39" t="s">
        <v>8</v>
      </c>
      <c r="B39" cm="1">
        <f t="array" ref="B39">'Calculator 15yrs and over'!L14:L14</f>
        <v>0</v>
      </c>
      <c r="D39" s="3">
        <f>'Calculator 15yrs and over'!G14</f>
        <v>0</v>
      </c>
      <c r="E39">
        <f>B9</f>
        <v>23434</v>
      </c>
      <c r="F39" t="str">
        <f t="shared" si="0"/>
        <v/>
      </c>
      <c r="G39" t="str">
        <f t="shared" si="2"/>
        <v/>
      </c>
      <c r="H39" s="9" t="str">
        <f t="shared" si="1"/>
        <v/>
      </c>
    </row>
    <row r="40" spans="1:8" x14ac:dyDescent="0.35">
      <c r="A40" t="s">
        <v>9</v>
      </c>
      <c r="B40" cm="1">
        <f t="array" ref="B40">'Calculator 15yrs and over'!L15:L15</f>
        <v>0</v>
      </c>
      <c r="D40" s="3">
        <f>'Calculator 15yrs and over'!G15</f>
        <v>0</v>
      </c>
      <c r="E40">
        <f>B10</f>
        <v>21591</v>
      </c>
      <c r="F40" t="str">
        <f t="shared" si="0"/>
        <v/>
      </c>
      <c r="G40" t="str">
        <f t="shared" si="2"/>
        <v/>
      </c>
      <c r="H40" s="9" t="str">
        <f t="shared" si="1"/>
        <v/>
      </c>
    </row>
    <row r="41" spans="1:8" x14ac:dyDescent="0.35">
      <c r="A41" t="s">
        <v>10</v>
      </c>
      <c r="B41" cm="1">
        <f t="array" ref="B41">'Calculator 15yrs and over'!L16:L16</f>
        <v>0</v>
      </c>
      <c r="D41" s="3">
        <f>'Calculator 15yrs and over'!G16</f>
        <v>0</v>
      </c>
      <c r="E41">
        <f t="shared" ref="E41:E50" si="3">B11</f>
        <v>19016</v>
      </c>
      <c r="F41" t="str">
        <f t="shared" si="0"/>
        <v/>
      </c>
      <c r="G41" t="str">
        <f t="shared" si="2"/>
        <v/>
      </c>
      <c r="H41" s="9" t="str">
        <f t="shared" si="1"/>
        <v/>
      </c>
    </row>
    <row r="42" spans="1:8" x14ac:dyDescent="0.35">
      <c r="A42" t="s">
        <v>11</v>
      </c>
      <c r="B42" cm="1">
        <f t="array" ref="B42">'Calculator 15yrs and over'!L17:L17</f>
        <v>0</v>
      </c>
      <c r="D42" s="3">
        <f>'Calculator 15yrs and over'!G17</f>
        <v>0</v>
      </c>
      <c r="E42">
        <f t="shared" si="3"/>
        <v>19326</v>
      </c>
      <c r="F42" t="str">
        <f t="shared" si="0"/>
        <v/>
      </c>
      <c r="G42" t="str">
        <f t="shared" si="2"/>
        <v/>
      </c>
      <c r="H42" s="9" t="str">
        <f t="shared" si="1"/>
        <v/>
      </c>
    </row>
    <row r="43" spans="1:8" x14ac:dyDescent="0.35">
      <c r="A43" t="s">
        <v>372</v>
      </c>
      <c r="B43" cm="1">
        <f t="array" ref="B43">'Calculator 15yrs and over'!L18:L18</f>
        <v>0</v>
      </c>
      <c r="D43" s="3">
        <f>'Calculator 15yrs and over'!G18</f>
        <v>0</v>
      </c>
      <c r="E43">
        <f t="shared" si="3"/>
        <v>24006</v>
      </c>
      <c r="F43" t="str">
        <f t="shared" si="0"/>
        <v/>
      </c>
      <c r="G43" t="str">
        <f t="shared" si="2"/>
        <v/>
      </c>
      <c r="H43" s="9" t="str">
        <f t="shared" si="1"/>
        <v/>
      </c>
    </row>
    <row r="44" spans="1:8" x14ac:dyDescent="0.35">
      <c r="A44" t="s">
        <v>373</v>
      </c>
      <c r="B44" cm="1">
        <f t="array" ref="B44">'Calculator 15yrs and over'!L19:L19</f>
        <v>0</v>
      </c>
      <c r="D44" s="3">
        <f>'Calculator 15yrs and over'!G19</f>
        <v>0</v>
      </c>
      <c r="E44">
        <f t="shared" si="3"/>
        <v>24349</v>
      </c>
      <c r="F44" t="str">
        <f t="shared" si="0"/>
        <v/>
      </c>
      <c r="G44" t="str">
        <f t="shared" si="2"/>
        <v/>
      </c>
      <c r="H44" s="9" t="str">
        <f t="shared" si="1"/>
        <v/>
      </c>
    </row>
    <row r="45" spans="1:8" x14ac:dyDescent="0.35">
      <c r="A45" t="s">
        <v>374</v>
      </c>
      <c r="B45" cm="1">
        <f t="array" ref="B45">'Calculator 15yrs and over'!L20:L20</f>
        <v>0</v>
      </c>
      <c r="D45" s="3">
        <f>'Calculator 15yrs and over'!G20</f>
        <v>0</v>
      </c>
      <c r="E45">
        <f t="shared" si="3"/>
        <v>28782</v>
      </c>
      <c r="F45" t="str">
        <f t="shared" si="0"/>
        <v/>
      </c>
      <c r="G45" t="str">
        <f t="shared" si="2"/>
        <v/>
      </c>
      <c r="H45" s="9" t="str">
        <f t="shared" si="1"/>
        <v/>
      </c>
    </row>
    <row r="46" spans="1:8" x14ac:dyDescent="0.35">
      <c r="A46" t="s">
        <v>375</v>
      </c>
      <c r="B46" cm="1">
        <f t="array" ref="B46">'Calculator 15yrs and over'!L21:L21</f>
        <v>0</v>
      </c>
      <c r="D46" s="3">
        <f>'Calculator 15yrs and over'!G21</f>
        <v>0</v>
      </c>
      <c r="E46">
        <f t="shared" si="3"/>
        <v>31262</v>
      </c>
      <c r="F46" t="str">
        <f t="shared" si="0"/>
        <v/>
      </c>
      <c r="G46" t="str">
        <f t="shared" si="2"/>
        <v/>
      </c>
      <c r="H46" s="9" t="str">
        <f t="shared" si="1"/>
        <v/>
      </c>
    </row>
    <row r="47" spans="1:8" x14ac:dyDescent="0.35">
      <c r="A47" t="s">
        <v>376</v>
      </c>
      <c r="B47" cm="1">
        <f t="array" ref="B47">'Calculator 15yrs and over'!L22:L22</f>
        <v>0</v>
      </c>
      <c r="D47" s="3">
        <f>'Calculator 15yrs and over'!G22</f>
        <v>0</v>
      </c>
      <c r="E47">
        <f t="shared" si="3"/>
        <v>36369</v>
      </c>
      <c r="F47" t="str">
        <f t="shared" si="0"/>
        <v/>
      </c>
      <c r="G47" t="str">
        <f t="shared" si="2"/>
        <v/>
      </c>
      <c r="H47" s="9" t="str">
        <f t="shared" si="1"/>
        <v/>
      </c>
    </row>
    <row r="48" spans="1:8" x14ac:dyDescent="0.35">
      <c r="A48" t="s">
        <v>377</v>
      </c>
      <c r="B48" cm="1">
        <f t="array" ref="B48">'Calculator 15yrs and over'!L23:L23</f>
        <v>0</v>
      </c>
      <c r="D48" s="3">
        <f>'Calculator 15yrs and over'!G23</f>
        <v>0</v>
      </c>
      <c r="E48">
        <f t="shared" si="3"/>
        <v>40082</v>
      </c>
      <c r="F48" t="str">
        <f t="shared" si="0"/>
        <v/>
      </c>
      <c r="G48" t="str">
        <f t="shared" si="2"/>
        <v/>
      </c>
      <c r="H48" s="9" t="str">
        <f t="shared" si="1"/>
        <v/>
      </c>
    </row>
    <row r="49" spans="1:8" x14ac:dyDescent="0.35">
      <c r="A49" t="s">
        <v>378</v>
      </c>
      <c r="B49" cm="1">
        <f t="array" ref="B49">'Calculator 15yrs and over'!L24:L24</f>
        <v>0</v>
      </c>
      <c r="D49" s="3">
        <f>'Calculator 15yrs and over'!G24</f>
        <v>0</v>
      </c>
      <c r="E49">
        <f t="shared" si="3"/>
        <v>38131</v>
      </c>
      <c r="F49" t="str">
        <f t="shared" si="0"/>
        <v/>
      </c>
      <c r="G49" t="str">
        <f t="shared" si="2"/>
        <v/>
      </c>
      <c r="H49" s="9" t="str">
        <f t="shared" si="1"/>
        <v/>
      </c>
    </row>
    <row r="50" spans="1:8" x14ac:dyDescent="0.35">
      <c r="A50" t="s">
        <v>379</v>
      </c>
      <c r="B50" cm="1">
        <f t="array" ref="B50">'Calculator 15yrs and over'!L25:L25</f>
        <v>0</v>
      </c>
      <c r="D50" s="3">
        <f>'Calculator 15yrs and over'!G25</f>
        <v>0</v>
      </c>
      <c r="E50">
        <f t="shared" si="3"/>
        <v>56560</v>
      </c>
      <c r="F50" t="str">
        <f t="shared" si="0"/>
        <v/>
      </c>
      <c r="G50" t="str">
        <f t="shared" si="2"/>
        <v/>
      </c>
      <c r="H50" s="9" t="str">
        <f t="shared" si="1"/>
        <v/>
      </c>
    </row>
    <row r="51" spans="1:8" x14ac:dyDescent="0.35">
      <c r="B51" s="10" t="str">
        <f>IF(SUM(B36:B50)=0, "", SUM(B36:B50))</f>
        <v/>
      </c>
      <c r="C51" s="10"/>
      <c r="D51" s="10" t="str">
        <f>IF(SUM(D36:D50)=0, "", SUM(D36:D50))</f>
        <v/>
      </c>
      <c r="E51" s="10">
        <f>IF(SUM(E36:E50)=0, "", SUM(E36:E50))</f>
        <v>411636</v>
      </c>
      <c r="F51" s="10" t="str" cm="1">
        <f t="array" ref="F51">IF(OR(SUM(F36:F50)=0,ISBLANK('Calculator 15yrs and over'!G11),ISBLANK('Calculator 15yrs and over'!G12),ISBLANK('Calculator 15yrs and over'!G13),ISBLANK('Calculator 15yrs and over'!G14),ISBLANK('Calculator 15yrs and over'!G15),ISBLANK('Calculator 15yrs and over'!G16),ISBLANK('Calculator 15yrs and over'!G17),ISBLANK('Calculator 15yrs and over'!G18),ISBLANK('Calculator 15yrs and over'!L11:L11),ISBLANK('Calculator 15yrs and over'!L12:L12),ISBLANK('Calculator 15yrs and over'!L13:L13),ISBLANK('Calculator 15yrs and over'!L14:L14),ISBLANK('Calculator 15yrs and over'!L15:L15),ISBLANK('Calculator 15yrs and over'!L16:L16),ISBLANK('Calculator 15yrs and over'!L17:L17),ISBLANK('Calculator 15yrs and over'!L18:L18)), "", SUM(F36:F50))</f>
        <v/>
      </c>
      <c r="G51" s="10" t="str">
        <f>IF(AND(G36="", G37="",G38="",G39="",G40="",G41="",G42="",G50=""), "", SUM(G36:G50))</f>
        <v/>
      </c>
      <c r="H51" s="11" t="str">
        <f>IF(SUM(H36:H50)=0, "", SUM(H36:H50))</f>
        <v/>
      </c>
    </row>
    <row r="52" spans="1:8" x14ac:dyDescent="0.35">
      <c r="G52" t="s">
        <v>39</v>
      </c>
      <c r="H52" s="12" t="str">
        <f>IF(H51="","",H51/E51^2)</f>
        <v/>
      </c>
    </row>
    <row r="53" spans="1:8" x14ac:dyDescent="0.35">
      <c r="G53" t="s">
        <v>40</v>
      </c>
      <c r="H53" t="str">
        <f>IF((H52=""),"",H52^(1/2))</f>
        <v/>
      </c>
    </row>
    <row r="54" spans="1:8" ht="29" x14ac:dyDescent="0.35">
      <c r="G54" s="13" t="s">
        <v>41</v>
      </c>
      <c r="H54" s="14" t="str">
        <f>IF(G51="","",(G51*100)/E51)</f>
        <v/>
      </c>
    </row>
    <row r="55" spans="1:8" x14ac:dyDescent="0.35">
      <c r="G55" t="s">
        <v>42</v>
      </c>
      <c r="H55" s="14" t="str">
        <f>IF(OR(H53="", H54=""),"",H54-1.96*(H53*100))</f>
        <v/>
      </c>
    </row>
    <row r="56" spans="1:8" x14ac:dyDescent="0.35">
      <c r="B56" t="s">
        <v>44</v>
      </c>
      <c r="C56" t="b">
        <f>OR(ISBLANK('Calculator 15yrs and over'!G11),ISBLANK('Calculator 15yrs and over'!G12),ISBLANK('Calculator 15yrs and over'!G13),ISBLANK('Calculator 15yrs and over'!G14),ISBLANK('Calculator 15yrs and over'!G15),ISBLANK('Calculator 15yrs and over'!G16),ISBLANK('Calculator 15yrs and over'!G17),ISBLANK('Calculator 15yrs and over'!G18),ISBLANK('Calculator 15yrs and over'!G19),ISBLANK('Calculator 15yrs and over'!G20),ISBLANK('Calculator 15yrs and over'!G21),ISBLANK('Calculator 15yrs and over'!G22),ISBLANK('Calculator 15yrs and over'!G23),ISBLANK('Calculator 15yrs and over'!G24),ISBLANK('Calculator 15yrs and over'!G25),ISBLANK('Calculator 15yrs and over'!L11),ISBLANK('Calculator 15yrs and over'!L12),ISBLANK('Calculator 15yrs and over'!L13),ISBLANK('Calculator 15yrs and over'!L14),ISBLANK('Calculator 15yrs and over'!L15),ISBLANK('Calculator 15yrs and over'!L16),ISBLANK('Calculator 15yrs and over'!L17),ISBLANK('Calculator 15yrs and over'!L18),ISBLANK('Calculator 15yrs and over'!L19),ISBLANK('Calculator 15yrs and over'!L20),ISBLANK('Calculator 15yrs and over'!L21),ISBLANK('Calculator 15yrs and over'!L22),ISBLANK('Calculator 15yrs and over'!L23),ISBLANK('Calculator 15yrs and over'!L24),ISBLANK('Calculator 15yrs and over'!L25))</f>
        <v>1</v>
      </c>
      <c r="D56" s="39"/>
      <c r="G56" t="s">
        <v>43</v>
      </c>
      <c r="H56" s="14" t="str">
        <f>IF(OR(H53="", H54=""),"",H54+1.96*(H53*100))</f>
        <v/>
      </c>
    </row>
    <row r="57" spans="1:8" x14ac:dyDescent="0.35">
      <c r="G57" t="s">
        <v>24</v>
      </c>
      <c r="H57" s="9" t="str">
        <f>IF(OR(H53="", H54=""),"",(H54/E25)*100)</f>
        <v/>
      </c>
    </row>
    <row r="61" spans="1:8" x14ac:dyDescent="0.35">
      <c r="A61" t="str">
        <f>IF(C56=NOT(TRUE), "Your standardised rate of hysterectomies is "&amp;ROUND(H54,2)&amp;" per 100 episodes with a standardised rate ratio of "&amp;ROUND(H57,1)&amp;", based against the "&amp;B4&amp;" reference population and rate, respectively.", "Complete the table to view results")</f>
        <v>Complete the table to view results</v>
      </c>
    </row>
    <row r="62" spans="1:8" x14ac:dyDescent="0.35">
      <c r="A62" t="str">
        <f>IF(C56=NOT(TRUE), "The standardised rate ratio compares your standardised rate ("&amp;ROUND(H54,2)&amp;") to the "&amp;B4&amp;" reference rate. This ratio shows your standardised rate is approximately "&amp;IF(H57&lt;=100,ROUND(100-H57,1),ROUND(H57-100,1))&amp;"%"&amp;IF(H57&lt;=100," below", " above")&amp;" the "&amp;B4&amp;" reference rate.", "")</f>
        <v/>
      </c>
    </row>
    <row r="64" spans="1:8" x14ac:dyDescent="0.35">
      <c r="A64" t="str">
        <f>IF(C56=NOT(TRUE), "Your standardised rate of hysterectomy ", "")</f>
        <v/>
      </c>
    </row>
    <row r="65" spans="1:1" x14ac:dyDescent="0.35">
      <c r="A65" t="str">
        <f>IF(C56=NOT(TRUE), "is "&amp;ROUND(H54,2)&amp;" per 100 episodes of care.", "")</f>
        <v/>
      </c>
    </row>
    <row r="67" spans="1:1" x14ac:dyDescent="0.35">
      <c r="A67" t="str">
        <f>IF(C56=NOT(TRUE), "The rate for the "&amp;B4&amp;" reference population ", "")</f>
        <v/>
      </c>
    </row>
    <row r="68" spans="1:1" x14ac:dyDescent="0.35">
      <c r="A68" t="str">
        <f>IF(C56=NOT(TRUE), "is "&amp;ROUND(E25,2)&amp;" per 100 episodes of care.", "")</f>
        <v/>
      </c>
    </row>
    <row r="70" spans="1:1" x14ac:dyDescent="0.35">
      <c r="A70" t="str">
        <f>IF(C56=NOT(TRUE), "The standardised rate ratio compares your standardised rate to the rate in the "&amp;B4&amp;" reference group.", "Complete the table to view results")</f>
        <v>Complete the table to view results</v>
      </c>
    </row>
    <row r="71" spans="1:1" x14ac:dyDescent="0.35">
      <c r="A71" t="str">
        <f>IF(C56=NOT(TRUE), "The value of "&amp;ROUND(H57,1)&amp;" indicates your standardised rate is approximately "&amp;IF(H57&lt;=100,ROUND(100-H57,1),ROUND(H57-100,1))&amp;"%"&amp;IF(H57&lt;=100," below", " above")&amp;" the "&amp;B4&amp;" reference rate.", "")</f>
        <v/>
      </c>
    </row>
  </sheetData>
  <pageMargins left="0.7" right="0.7" top="0.75" bottom="0.75" header="0.3" footer="0.3"/>
  <pageSetup paperSize="9" orientation="portrait" r:id="rId3"/>
  <drawing r:id="rId4"/>
  <extLst>
    <ext xmlns:x14="http://schemas.microsoft.com/office/spreadsheetml/2009/9/main" uri="{A8765BA9-456A-4dab-B4F3-ACF838C121DE}">
      <x14:slicerList>
        <x14:slicer r:id="rId5"/>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F245C2-9AB8-4F31-B7AB-363590B0F458}">
  <dimension ref="A3:H57"/>
  <sheetViews>
    <sheetView topLeftCell="A30" workbookViewId="0">
      <selection activeCell="A54" sqref="A54"/>
    </sheetView>
  </sheetViews>
  <sheetFormatPr defaultRowHeight="14.5" x14ac:dyDescent="0.35"/>
  <cols>
    <col min="1" max="1" width="19.26953125" bestFit="1" customWidth="1"/>
    <col min="2" max="2" width="27.453125" bestFit="1" customWidth="1"/>
    <col min="3" max="3" width="18.26953125" bestFit="1" customWidth="1"/>
    <col min="4" max="4" width="27.453125" bestFit="1" customWidth="1"/>
    <col min="5" max="5" width="18.26953125" bestFit="1" customWidth="1"/>
    <col min="6" max="6" width="27.453125" bestFit="1" customWidth="1"/>
    <col min="7" max="7" width="21.81640625" bestFit="1" customWidth="1"/>
    <col min="8" max="8" width="27.453125" bestFit="1" customWidth="1"/>
    <col min="9" max="9" width="18.26953125" bestFit="1" customWidth="1"/>
    <col min="10" max="10" width="27.453125" bestFit="1" customWidth="1"/>
    <col min="11" max="11" width="18.26953125" bestFit="1" customWidth="1"/>
    <col min="12" max="12" width="27.453125" bestFit="1" customWidth="1"/>
    <col min="13" max="13" width="18.26953125" bestFit="1" customWidth="1"/>
    <col min="14" max="14" width="32.453125" bestFit="1" customWidth="1"/>
    <col min="15" max="15" width="23.26953125" bestFit="1" customWidth="1"/>
  </cols>
  <sheetData>
    <row r="3" spans="1:3" x14ac:dyDescent="0.35">
      <c r="B3" s="1" t="s">
        <v>18</v>
      </c>
    </row>
    <row r="4" spans="1:3" x14ac:dyDescent="0.35">
      <c r="B4" t="s">
        <v>13</v>
      </c>
    </row>
    <row r="5" spans="1:3" x14ac:dyDescent="0.35">
      <c r="A5" s="1" t="s">
        <v>19</v>
      </c>
      <c r="B5" t="s">
        <v>383</v>
      </c>
      <c r="C5" t="s">
        <v>21</v>
      </c>
    </row>
    <row r="6" spans="1:3" x14ac:dyDescent="0.35">
      <c r="A6" s="2" t="s">
        <v>5</v>
      </c>
      <c r="B6" s="3">
        <v>11060</v>
      </c>
      <c r="C6" s="3">
        <v>2781</v>
      </c>
    </row>
    <row r="7" spans="1:3" x14ac:dyDescent="0.35">
      <c r="A7" s="2" t="s">
        <v>6</v>
      </c>
      <c r="B7" s="3">
        <v>16334</v>
      </c>
      <c r="C7" s="3">
        <v>2781</v>
      </c>
    </row>
    <row r="8" spans="1:3" x14ac:dyDescent="0.35">
      <c r="A8" s="2" t="s">
        <v>7</v>
      </c>
      <c r="B8" s="3">
        <v>21334</v>
      </c>
      <c r="C8" s="3">
        <v>2781</v>
      </c>
    </row>
    <row r="9" spans="1:3" x14ac:dyDescent="0.35">
      <c r="A9" s="2" t="s">
        <v>8</v>
      </c>
      <c r="B9" s="3">
        <v>23434</v>
      </c>
      <c r="C9" s="3">
        <v>2781</v>
      </c>
    </row>
    <row r="10" spans="1:3" x14ac:dyDescent="0.35">
      <c r="A10" s="2" t="s">
        <v>9</v>
      </c>
      <c r="B10" s="3">
        <v>21591</v>
      </c>
      <c r="C10" s="3">
        <v>2781</v>
      </c>
    </row>
    <row r="11" spans="1:3" x14ac:dyDescent="0.35">
      <c r="A11" s="2" t="s">
        <v>10</v>
      </c>
      <c r="B11" s="3">
        <v>19016</v>
      </c>
      <c r="C11" s="3">
        <v>2781</v>
      </c>
    </row>
    <row r="12" spans="1:3" x14ac:dyDescent="0.35">
      <c r="A12" s="2" t="s">
        <v>11</v>
      </c>
      <c r="B12" s="3">
        <v>19326</v>
      </c>
      <c r="C12" s="3">
        <v>2781</v>
      </c>
    </row>
    <row r="13" spans="1:3" x14ac:dyDescent="0.35">
      <c r="A13" s="2" t="s">
        <v>12</v>
      </c>
      <c r="B13" s="3">
        <v>28540</v>
      </c>
      <c r="C13" s="3">
        <v>2781</v>
      </c>
    </row>
    <row r="17" spans="1:8" x14ac:dyDescent="0.35">
      <c r="A17" s="1" t="s">
        <v>19</v>
      </c>
      <c r="D17" t="s">
        <v>25</v>
      </c>
      <c r="E17" t="s">
        <v>26</v>
      </c>
    </row>
    <row r="18" spans="1:8" x14ac:dyDescent="0.35">
      <c r="A18" s="2" t="s">
        <v>13</v>
      </c>
      <c r="D18">
        <f>C6</f>
        <v>2781</v>
      </c>
      <c r="E18">
        <f>D18*100/SUM(B6:B13)</f>
        <v>1.7312540853487721</v>
      </c>
    </row>
    <row r="27" spans="1:8" ht="58" x14ac:dyDescent="0.35">
      <c r="A27" s="2" t="s">
        <v>1</v>
      </c>
      <c r="B27" s="7" t="s">
        <v>27</v>
      </c>
      <c r="C27" s="7"/>
      <c r="D27" s="7" t="s">
        <v>28</v>
      </c>
      <c r="E27" s="7" t="s">
        <v>29</v>
      </c>
      <c r="F27" s="7" t="s">
        <v>30</v>
      </c>
      <c r="G27" s="7" t="s">
        <v>31</v>
      </c>
      <c r="H27" s="7" t="s">
        <v>32</v>
      </c>
    </row>
    <row r="28" spans="1:8" x14ac:dyDescent="0.35">
      <c r="A28" s="5"/>
      <c r="B28" s="45" t="s">
        <v>33</v>
      </c>
      <c r="C28" s="45"/>
      <c r="D28" s="45" t="s">
        <v>34</v>
      </c>
      <c r="E28" s="45" t="s">
        <v>35</v>
      </c>
      <c r="F28" s="45" t="s">
        <v>36</v>
      </c>
      <c r="G28" s="45" t="s">
        <v>37</v>
      </c>
      <c r="H28" s="45" t="s">
        <v>38</v>
      </c>
    </row>
    <row r="29" spans="1:8" x14ac:dyDescent="0.35">
      <c r="A29" t="s">
        <v>5</v>
      </c>
      <c r="B29">
        <f>'Calculator 15-55yrs'!L11</f>
        <v>0</v>
      </c>
      <c r="D29">
        <f>'Calculator 15-55yrs'!G11</f>
        <v>0</v>
      </c>
      <c r="E29">
        <f t="shared" ref="E29:E36" si="0">B6</f>
        <v>11060</v>
      </c>
      <c r="F29" t="str">
        <f t="shared" ref="F29:F36" si="1">IF(OR(ISBLANK(B29),ISBLANK(D29), B29=0, D29=0),"", B29/D29)</f>
        <v/>
      </c>
      <c r="G29" t="str">
        <f>IF(F29="","", E29*F29)</f>
        <v/>
      </c>
      <c r="H29" s="9" t="str">
        <f t="shared" ref="H29:H36" si="2">IF(F29="","",(E29^2*B29)/(D29^2))</f>
        <v/>
      </c>
    </row>
    <row r="30" spans="1:8" x14ac:dyDescent="0.35">
      <c r="A30" t="s">
        <v>6</v>
      </c>
      <c r="B30">
        <f>'Calculator 15-55yrs'!L12</f>
        <v>0</v>
      </c>
      <c r="D30">
        <f>'Calculator 15-55yrs'!G12</f>
        <v>0</v>
      </c>
      <c r="E30">
        <f t="shared" si="0"/>
        <v>16334</v>
      </c>
      <c r="F30" t="str">
        <f t="shared" si="1"/>
        <v/>
      </c>
      <c r="G30" t="str">
        <f t="shared" ref="G30:G36" si="3">IF(F30="","", E30*F30)</f>
        <v/>
      </c>
      <c r="H30" s="9" t="str">
        <f t="shared" si="2"/>
        <v/>
      </c>
    </row>
    <row r="31" spans="1:8" x14ac:dyDescent="0.35">
      <c r="A31" t="s">
        <v>7</v>
      </c>
      <c r="B31">
        <f>'Calculator 15-55yrs'!L13</f>
        <v>0</v>
      </c>
      <c r="D31">
        <f>'Calculator 15-55yrs'!G13</f>
        <v>0</v>
      </c>
      <c r="E31">
        <f t="shared" si="0"/>
        <v>21334</v>
      </c>
      <c r="F31" t="str">
        <f t="shared" si="1"/>
        <v/>
      </c>
      <c r="G31" t="str">
        <f t="shared" si="3"/>
        <v/>
      </c>
      <c r="H31" s="9" t="str">
        <f t="shared" si="2"/>
        <v/>
      </c>
    </row>
    <row r="32" spans="1:8" x14ac:dyDescent="0.35">
      <c r="A32" t="s">
        <v>8</v>
      </c>
      <c r="B32">
        <f>'Calculator 15-55yrs'!L14</f>
        <v>0</v>
      </c>
      <c r="D32">
        <f>'Calculator 15-55yrs'!G14</f>
        <v>0</v>
      </c>
      <c r="E32">
        <f t="shared" si="0"/>
        <v>23434</v>
      </c>
      <c r="F32" t="str">
        <f t="shared" si="1"/>
        <v/>
      </c>
      <c r="G32" t="str">
        <f t="shared" si="3"/>
        <v/>
      </c>
      <c r="H32" s="9" t="str">
        <f t="shared" si="2"/>
        <v/>
      </c>
    </row>
    <row r="33" spans="1:8" x14ac:dyDescent="0.35">
      <c r="A33" t="s">
        <v>9</v>
      </c>
      <c r="B33">
        <f>'Calculator 15-55yrs'!L15</f>
        <v>0</v>
      </c>
      <c r="D33">
        <f>'Calculator 15-55yrs'!G15</f>
        <v>0</v>
      </c>
      <c r="E33">
        <f t="shared" si="0"/>
        <v>21591</v>
      </c>
      <c r="F33" t="str">
        <f t="shared" si="1"/>
        <v/>
      </c>
      <c r="G33" t="str">
        <f t="shared" si="3"/>
        <v/>
      </c>
      <c r="H33" s="9" t="str">
        <f t="shared" si="2"/>
        <v/>
      </c>
    </row>
    <row r="34" spans="1:8" x14ac:dyDescent="0.35">
      <c r="A34" t="s">
        <v>10</v>
      </c>
      <c r="B34">
        <f>'Calculator 15-55yrs'!L16</f>
        <v>0</v>
      </c>
      <c r="D34">
        <f>'Calculator 15-55yrs'!G16</f>
        <v>0</v>
      </c>
      <c r="E34">
        <f t="shared" si="0"/>
        <v>19016</v>
      </c>
      <c r="F34" t="str">
        <f t="shared" si="1"/>
        <v/>
      </c>
      <c r="G34" t="str">
        <f t="shared" si="3"/>
        <v/>
      </c>
      <c r="H34" s="9" t="str">
        <f t="shared" si="2"/>
        <v/>
      </c>
    </row>
    <row r="35" spans="1:8" x14ac:dyDescent="0.35">
      <c r="A35" t="s">
        <v>11</v>
      </c>
      <c r="B35">
        <f>'Calculator 15-55yrs'!L17</f>
        <v>0</v>
      </c>
      <c r="D35">
        <f>'Calculator 15-55yrs'!G17</f>
        <v>0</v>
      </c>
      <c r="E35">
        <f t="shared" si="0"/>
        <v>19326</v>
      </c>
      <c r="F35" t="str">
        <f t="shared" si="1"/>
        <v/>
      </c>
      <c r="G35" t="str">
        <f t="shared" si="3"/>
        <v/>
      </c>
      <c r="H35" s="9" t="str">
        <f t="shared" si="2"/>
        <v/>
      </c>
    </row>
    <row r="36" spans="1:8" x14ac:dyDescent="0.35">
      <c r="A36" s="5" t="s">
        <v>12</v>
      </c>
      <c r="B36">
        <f>'Calculator 15-55yrs'!L18</f>
        <v>0</v>
      </c>
      <c r="D36">
        <f>'Calculator 15-55yrs'!G18</f>
        <v>0</v>
      </c>
      <c r="E36" s="5">
        <f t="shared" si="0"/>
        <v>28540</v>
      </c>
      <c r="F36" s="5" t="str">
        <f t="shared" si="1"/>
        <v/>
      </c>
      <c r="G36" t="str">
        <f t="shared" si="3"/>
        <v/>
      </c>
      <c r="H36" s="9" t="str">
        <f t="shared" si="2"/>
        <v/>
      </c>
    </row>
    <row r="37" spans="1:8" x14ac:dyDescent="0.35">
      <c r="B37" s="10" t="str">
        <f t="shared" ref="B37:E37" si="4">IF(SUM(B29:B36)=0, "", SUM(B29:B36))</f>
        <v/>
      </c>
      <c r="C37" s="10"/>
      <c r="D37" s="10" t="str">
        <f t="shared" si="4"/>
        <v/>
      </c>
      <c r="E37" s="10">
        <f t="shared" si="4"/>
        <v>160635</v>
      </c>
      <c r="F37" s="10" t="str" cm="1">
        <f t="array" ref="F37">IF(OR(SUM(F29:F36)=0,ISBLANK('[1]Calculation Template'!G11),ISBLANK('[1]Calculation Template'!G12),ISBLANK('[1]Calculation Template'!G13),ISBLANK('[1]Calculation Template'!G14),ISBLANK('[1]Calculation Template'!G15),ISBLANK('[1]Calculation Template'!G16),ISBLANK('[1]Calculation Template'!G17),ISBLANK('[1]Calculation Template'!G18),ISBLANK('[1]Calculation Template'!L11:L11),ISBLANK('[1]Calculation Template'!L12:L12),ISBLANK('[1]Calculation Template'!L13:L13),ISBLANK('[1]Calculation Template'!L14:L14),ISBLANK('[1]Calculation Template'!L15:L15),ISBLANK('[1]Calculation Template'!L16:L16),ISBLANK('[1]Calculation Template'!L17:L17),ISBLANK('[1]Calculation Template'!L18:L18)), "", SUM(F29:F36))</f>
        <v/>
      </c>
      <c r="G37" s="10" t="str">
        <f>IF(AND(G29="", G30="",G31="",G32="",G33="",G34="",G35="",G36=""), "", SUM(G29:G36))</f>
        <v/>
      </c>
      <c r="H37" s="11" t="str">
        <f t="shared" ref="H37" si="5">IF(SUM(H29:H36)=0, "", SUM(H29:H36))</f>
        <v/>
      </c>
    </row>
    <row r="38" spans="1:8" x14ac:dyDescent="0.35">
      <c r="G38" t="s">
        <v>39</v>
      </c>
      <c r="H38" s="12" t="str">
        <f>IF(H37="","",H37/E37^2)</f>
        <v/>
      </c>
    </row>
    <row r="39" spans="1:8" x14ac:dyDescent="0.35">
      <c r="G39" t="s">
        <v>40</v>
      </c>
      <c r="H39" t="str">
        <f>IF((H38=""),"",H38^(1/2))</f>
        <v/>
      </c>
    </row>
    <row r="40" spans="1:8" ht="29" x14ac:dyDescent="0.35">
      <c r="G40" s="13" t="s">
        <v>41</v>
      </c>
      <c r="H40" s="14" t="str">
        <f>IF(G37="","",(G37*100)/E37)</f>
        <v/>
      </c>
    </row>
    <row r="41" spans="1:8" x14ac:dyDescent="0.35">
      <c r="G41" t="s">
        <v>42</v>
      </c>
      <c r="H41" s="14" t="str">
        <f>IF(OR(H39="", H40=""),"",H40-1.96*(H39*100))</f>
        <v/>
      </c>
    </row>
    <row r="42" spans="1:8" x14ac:dyDescent="0.35">
      <c r="B42" t="s">
        <v>44</v>
      </c>
      <c r="C42" t="b">
        <f>OR(ISBLANK('Calculator 15-55yrs'!G11),ISBLANK('Calculator 15-55yrs'!G12),ISBLANK('Calculator 15-55yrs'!G13),ISBLANK('Calculator 15-55yrs'!G14),ISBLANK('Calculator 15-55yrs'!G15),ISBLANK('Calculator 15-55yrs'!G16),ISBLANK('Calculator 15-55yrs'!G17),ISBLANK('Calculator 15-55yrs'!G18),ISBLANK('Calculator 15-55yrs'!L11),ISBLANK('Calculator 15-55yrs'!L12),ISBLANK('Calculator 15-55yrs'!L13),ISBLANK('Calculator 15-55yrs'!L14),ISBLANK('Calculator 15-55yrs'!L15),ISBLANK('Calculator 15-55yrs'!L16),ISBLANK('Calculator 15-55yrs'!L17),ISBLANK('Calculator 15-55yrs'!L18))</f>
        <v>1</v>
      </c>
      <c r="G42" t="s">
        <v>43</v>
      </c>
      <c r="H42" s="14" t="str">
        <f>IF(OR(H39="", H40=""),"",H40+1.96*(H39*100))</f>
        <v/>
      </c>
    </row>
    <row r="43" spans="1:8" x14ac:dyDescent="0.35">
      <c r="G43" t="s">
        <v>24</v>
      </c>
      <c r="H43" s="9" t="str">
        <f>IF(OR(H39="", H40=""),"",(H40/E18)*100)</f>
        <v/>
      </c>
    </row>
    <row r="47" spans="1:8" x14ac:dyDescent="0.35">
      <c r="A47" t="str">
        <f>IF(C42=NOT(TRUE), "Your standardised rate of hysterectomies is "&amp;ROUND(H40,2)&amp;" per 100 episodes with a standardised rate ratio of "&amp;ROUND(H43,1)&amp;", based against the "&amp;B4&amp;" reference population and rate, respectively.", "Complete the table to view results")</f>
        <v>Complete the table to view results</v>
      </c>
    </row>
    <row r="48" spans="1:8" x14ac:dyDescent="0.35">
      <c r="A48" t="str">
        <f>IF(C42=NOT(TRUE), "The standardised rate ratio compares your standardised rate ("&amp;ROUND(H40,2)&amp;") to the "&amp;B4&amp;" reference rate. This ratio shows your standardised rate is approximately "&amp;IF(H43&lt;=100,ROUND(100-H43,1),ROUND(H43-100,1))&amp;"%"&amp;IF(H43&lt;=100," below", " above")&amp;" the "&amp;B4&amp;" reference rate.", "")</f>
        <v/>
      </c>
    </row>
    <row r="50" spans="1:1" x14ac:dyDescent="0.35">
      <c r="A50" t="str">
        <f>IF(C42=NOT(TRUE), "Your standardised rate of hysterectomy ", "")</f>
        <v/>
      </c>
    </row>
    <row r="51" spans="1:1" x14ac:dyDescent="0.35">
      <c r="A51" t="str">
        <f>IF(C42=NOT(TRUE), "is "&amp;ROUND(H40,2)&amp;" per 100 episodes of care.", "")</f>
        <v/>
      </c>
    </row>
    <row r="53" spans="1:1" x14ac:dyDescent="0.35">
      <c r="A53" t="str">
        <f>IF(C42=NOT(TRUE), "The rate for the "&amp;A18&amp;" reference population ", "")</f>
        <v/>
      </c>
    </row>
    <row r="54" spans="1:1" x14ac:dyDescent="0.35">
      <c r="A54" t="str">
        <f>IF(C42=NOT(TRUE), "is "&amp;ROUND(E18,2)&amp;" per 100 episodes of care.", "")</f>
        <v/>
      </c>
    </row>
    <row r="56" spans="1:1" x14ac:dyDescent="0.35">
      <c r="A56" t="str">
        <f>IF(C42=NOT(TRUE), "The standardised rate ratio compares your standardised rate to the rate in the "&amp;A18&amp;" reference group.", "Complete the table to view results")</f>
        <v>Complete the table to view results</v>
      </c>
    </row>
    <row r="57" spans="1:1" x14ac:dyDescent="0.35">
      <c r="A57" t="str">
        <f>IF(C42=NOT(TRUE), "The value of "&amp;ROUND(H43,1)&amp;" indicates your standardised rate is approximately "&amp;IF(H43&lt;=100,ROUND(100-H43,1),ROUND(H43-100,1))&amp;"%"&amp;IF(H43&lt;=100," below", " above")&amp;" the "&amp;A18&amp;" reference rate.", "")</f>
        <v/>
      </c>
    </row>
  </sheetData>
  <pageMargins left="0.7" right="0.7" top="0.75" bottom="0.75" header="0.3" footer="0.3"/>
  <drawing r:id="rId3"/>
  <extLst>
    <ext xmlns:x14="http://schemas.microsoft.com/office/spreadsheetml/2009/9/main" uri="{A8765BA9-456A-4dab-B4F3-ACF838C121DE}">
      <x14:slicerList>
        <x14:slicer r:id="rId4"/>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9A2217-758E-4591-9DA5-1632446B645B}">
  <dimension ref="A1:O23"/>
  <sheetViews>
    <sheetView showGridLines="0" showRowColHeaders="0" zoomScale="90" zoomScaleNormal="90" workbookViewId="0">
      <selection activeCell="L59" sqref="L59"/>
    </sheetView>
  </sheetViews>
  <sheetFormatPr defaultRowHeight="14.5" x14ac:dyDescent="0.35"/>
  <cols>
    <col min="1" max="1" width="2.7265625" customWidth="1"/>
    <col min="15" max="15" width="2.7265625" customWidth="1"/>
  </cols>
  <sheetData>
    <row r="1" spans="1:15" x14ac:dyDescent="0.35">
      <c r="A1" s="40"/>
      <c r="B1" s="40"/>
      <c r="C1" s="40"/>
      <c r="D1" s="40"/>
      <c r="E1" s="40"/>
      <c r="F1" s="40"/>
      <c r="G1" s="40"/>
      <c r="H1" s="40"/>
      <c r="I1" s="40"/>
      <c r="J1" s="40"/>
      <c r="K1" s="40"/>
      <c r="L1" s="40"/>
      <c r="M1" s="40"/>
      <c r="N1" s="40"/>
      <c r="O1" s="40"/>
    </row>
    <row r="2" spans="1:15" x14ac:dyDescent="0.35">
      <c r="A2" s="40"/>
      <c r="B2" s="40"/>
      <c r="C2" s="40"/>
      <c r="D2" s="40"/>
      <c r="E2" s="40"/>
      <c r="F2" s="40"/>
      <c r="G2" s="40"/>
      <c r="H2" s="40"/>
      <c r="I2" s="40"/>
      <c r="J2" s="40"/>
      <c r="K2" s="40"/>
      <c r="L2" s="40"/>
      <c r="M2" s="40"/>
      <c r="N2" s="40"/>
      <c r="O2" s="40"/>
    </row>
    <row r="3" spans="1:15" x14ac:dyDescent="0.35">
      <c r="A3" s="40"/>
      <c r="B3" s="40"/>
      <c r="C3" s="40"/>
      <c r="D3" s="40"/>
      <c r="E3" s="40"/>
      <c r="F3" s="40"/>
      <c r="G3" s="40"/>
      <c r="H3" s="40"/>
      <c r="I3" s="40"/>
      <c r="J3" s="40"/>
      <c r="K3" s="40"/>
      <c r="L3" s="40"/>
      <c r="M3" s="40"/>
      <c r="N3" s="40"/>
      <c r="O3" s="40"/>
    </row>
    <row r="4" spans="1:15" x14ac:dyDescent="0.35">
      <c r="A4" s="40"/>
      <c r="O4" s="40"/>
    </row>
    <row r="5" spans="1:15" x14ac:dyDescent="0.35">
      <c r="A5" s="40"/>
      <c r="O5" s="40"/>
    </row>
    <row r="6" spans="1:15" x14ac:dyDescent="0.35">
      <c r="A6" s="40"/>
      <c r="O6" s="40"/>
    </row>
    <row r="7" spans="1:15" x14ac:dyDescent="0.35">
      <c r="A7" s="40"/>
      <c r="O7" s="40"/>
    </row>
    <row r="8" spans="1:15" ht="23.5" x14ac:dyDescent="0.55000000000000004">
      <c r="A8" s="40"/>
      <c r="F8" s="75" t="s">
        <v>48</v>
      </c>
      <c r="G8" s="75"/>
      <c r="H8" s="75"/>
      <c r="I8" s="75"/>
      <c r="J8" s="75"/>
      <c r="O8" s="40"/>
    </row>
    <row r="9" spans="1:15" x14ac:dyDescent="0.35">
      <c r="A9" s="40"/>
      <c r="O9" s="40"/>
    </row>
    <row r="10" spans="1:15" x14ac:dyDescent="0.35">
      <c r="A10" s="40"/>
      <c r="O10" s="40"/>
    </row>
    <row r="11" spans="1:15" x14ac:dyDescent="0.35">
      <c r="A11" s="40"/>
      <c r="O11" s="40"/>
    </row>
    <row r="12" spans="1:15" x14ac:dyDescent="0.35">
      <c r="A12" s="40"/>
      <c r="O12" s="40"/>
    </row>
    <row r="13" spans="1:15" x14ac:dyDescent="0.35">
      <c r="A13" s="40"/>
      <c r="F13" s="76" t="s">
        <v>48</v>
      </c>
      <c r="G13" s="77"/>
      <c r="H13" s="77"/>
      <c r="I13" s="77"/>
      <c r="J13" s="78"/>
      <c r="O13" s="40"/>
    </row>
    <row r="14" spans="1:15" x14ac:dyDescent="0.35">
      <c r="A14" s="40"/>
      <c r="F14" s="79"/>
      <c r="G14" s="80"/>
      <c r="H14" s="80"/>
      <c r="I14" s="80"/>
      <c r="J14" s="81"/>
      <c r="O14" s="40"/>
    </row>
    <row r="15" spans="1:15" x14ac:dyDescent="0.35">
      <c r="A15" s="40"/>
      <c r="C15" s="13"/>
      <c r="D15" s="13"/>
      <c r="E15" s="13"/>
      <c r="F15" s="13"/>
      <c r="O15" s="40"/>
    </row>
    <row r="16" spans="1:15" x14ac:dyDescent="0.35">
      <c r="A16" s="40"/>
      <c r="O16" s="40"/>
    </row>
    <row r="17" spans="1:15" x14ac:dyDescent="0.35">
      <c r="A17" s="40"/>
      <c r="O17" s="40"/>
    </row>
    <row r="18" spans="1:15" x14ac:dyDescent="0.35">
      <c r="A18" s="40"/>
      <c r="O18" s="40"/>
    </row>
    <row r="19" spans="1:15" x14ac:dyDescent="0.35">
      <c r="A19" s="40"/>
      <c r="O19" s="40"/>
    </row>
    <row r="20" spans="1:15" x14ac:dyDescent="0.35">
      <c r="A20" s="40"/>
      <c r="F20" s="82" t="s">
        <v>350</v>
      </c>
      <c r="G20" s="82"/>
      <c r="H20" s="82"/>
      <c r="I20" s="82"/>
      <c r="J20" s="82"/>
      <c r="O20" s="40"/>
    </row>
    <row r="21" spans="1:15" x14ac:dyDescent="0.35">
      <c r="A21" s="40"/>
      <c r="O21" s="40"/>
    </row>
    <row r="22" spans="1:15" x14ac:dyDescent="0.35">
      <c r="A22" s="40"/>
      <c r="O22" s="40"/>
    </row>
    <row r="23" spans="1:15" x14ac:dyDescent="0.35">
      <c r="A23" s="40"/>
      <c r="B23" s="40"/>
      <c r="C23" s="40"/>
      <c r="D23" s="40"/>
      <c r="E23" s="40"/>
      <c r="F23" s="40"/>
      <c r="G23" s="40"/>
      <c r="H23" s="40"/>
      <c r="I23" s="40"/>
      <c r="J23" s="40"/>
      <c r="K23" s="40"/>
      <c r="L23" s="40"/>
      <c r="M23" s="40"/>
      <c r="N23" s="40"/>
      <c r="O23" s="40"/>
    </row>
  </sheetData>
  <sheetProtection algorithmName="SHA-512" hashValue="0icCsJe7Oz+YwQXKSqxR2KYbF8qNYOIVfCwLA+EyNaExbXQa2KRiH62m50BvbwDkndH4UFmU+PDEWIKYWYdx6w==" saltValue="L+ovYr2dAFMP/9mAfYJAHg==" spinCount="100000" sheet="1"/>
  <mergeCells count="3">
    <mergeCell ref="F8:J8"/>
    <mergeCell ref="F13:J14"/>
    <mergeCell ref="F20:J20"/>
  </mergeCells>
  <dataValidations count="2">
    <dataValidation type="list" allowBlank="1" showInputMessage="1" showErrorMessage="1" sqref="F13:J14" xr:uid="{B44C4E16-B7CA-40BF-9478-94EEA202FA6A}">
      <formula1>INDIRECT($F$8)</formula1>
    </dataValidation>
    <dataValidation type="list" allowBlank="1" showInputMessage="1" showErrorMessage="1" sqref="F8:J8" xr:uid="{95B444A1-400A-4E33-AC61-EEA91BBF284B}">
      <formula1>States</formula1>
    </dataValidation>
  </dataValidations>
  <hyperlinks>
    <hyperlink ref="F20" r:id="rId1" display="Click here to find list of peer groups" xr:uid="{6ED8E4F8-B80C-4E2B-950A-5F7073AAFB8D}"/>
    <hyperlink ref="F20:H20" r:id="rId2" display="List of peer groups is available here" xr:uid="{18E56203-2DD9-49DC-A19D-9D8A2034CE76}"/>
  </hyperlinks>
  <pageMargins left="0.7" right="0.7" top="0.75" bottom="0.75" header="0.3" footer="0.3"/>
  <pageSetup paperSize="9" orientation="portrait" r:id="rId3"/>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E82B63-0855-4627-AC8D-0E8E3CD18FF9}">
  <dimension ref="A1:N21"/>
  <sheetViews>
    <sheetView showGridLines="0" showRowColHeaders="0" zoomScale="110" zoomScaleNormal="110" workbookViewId="0">
      <selection sqref="A1:N3"/>
    </sheetView>
  </sheetViews>
  <sheetFormatPr defaultRowHeight="14.5" x14ac:dyDescent="0.35"/>
  <cols>
    <col min="1" max="1" width="2.7265625" customWidth="1"/>
    <col min="9" max="9" width="17.54296875" customWidth="1"/>
    <col min="11" max="11" width="6" customWidth="1"/>
    <col min="12" max="12" width="10.81640625" customWidth="1"/>
    <col min="14" max="14" width="2.7265625" customWidth="1"/>
  </cols>
  <sheetData>
    <row r="1" spans="1:14" x14ac:dyDescent="0.35">
      <c r="A1" s="48"/>
      <c r="B1" s="48"/>
      <c r="C1" s="48"/>
      <c r="D1" s="48"/>
      <c r="E1" s="48"/>
      <c r="F1" s="48"/>
      <c r="G1" s="48"/>
      <c r="H1" s="48"/>
      <c r="I1" s="48"/>
      <c r="J1" s="48"/>
      <c r="K1" s="48"/>
      <c r="L1" s="48"/>
      <c r="M1" s="48"/>
      <c r="N1" s="48"/>
    </row>
    <row r="2" spans="1:14" x14ac:dyDescent="0.35">
      <c r="A2" s="48"/>
      <c r="B2" s="48"/>
      <c r="C2" s="48"/>
      <c r="D2" s="48"/>
      <c r="E2" s="48"/>
      <c r="F2" s="48"/>
      <c r="G2" s="48"/>
      <c r="H2" s="48"/>
      <c r="I2" s="48"/>
      <c r="J2" s="48"/>
      <c r="K2" s="48"/>
      <c r="L2" s="48"/>
      <c r="M2" s="48"/>
      <c r="N2" s="48"/>
    </row>
    <row r="3" spans="1:14" x14ac:dyDescent="0.35">
      <c r="A3" s="48"/>
      <c r="B3" s="48"/>
      <c r="C3" s="48"/>
      <c r="D3" s="48"/>
      <c r="E3" s="48"/>
      <c r="F3" s="48"/>
      <c r="G3" s="48"/>
      <c r="H3" s="48"/>
      <c r="I3" s="48"/>
      <c r="J3" s="48"/>
      <c r="K3" s="48"/>
      <c r="L3" s="48"/>
      <c r="M3" s="48"/>
      <c r="N3" s="48"/>
    </row>
    <row r="4" spans="1:14" x14ac:dyDescent="0.35">
      <c r="A4" s="40"/>
      <c r="N4" s="40"/>
    </row>
    <row r="5" spans="1:14" x14ac:dyDescent="0.35">
      <c r="A5" s="40"/>
      <c r="C5" s="6"/>
      <c r="D5" s="6"/>
      <c r="E5" s="6"/>
      <c r="F5" s="6"/>
      <c r="N5" s="40"/>
    </row>
    <row r="6" spans="1:14" ht="18.5" x14ac:dyDescent="0.45">
      <c r="A6" s="40"/>
      <c r="C6" s="23"/>
      <c r="D6" s="97" t="s">
        <v>0</v>
      </c>
      <c r="E6" s="97"/>
      <c r="F6" s="24"/>
      <c r="H6" s="101" t="s">
        <v>1</v>
      </c>
      <c r="I6" s="101"/>
      <c r="J6" s="102" t="s">
        <v>358</v>
      </c>
      <c r="K6" s="102"/>
      <c r="L6" s="94"/>
      <c r="N6" s="40"/>
    </row>
    <row r="7" spans="1:14" ht="18.5" x14ac:dyDescent="0.45">
      <c r="A7" s="40"/>
      <c r="C7" s="25"/>
      <c r="D7" s="6"/>
      <c r="E7" s="6"/>
      <c r="F7" s="26"/>
      <c r="H7" s="88" t="s">
        <v>5</v>
      </c>
      <c r="I7" s="89"/>
      <c r="J7" s="87">
        <f>IF(ISBLANK('Work Tables'!A26),'Work Tables'!B6, "")</f>
        <v>11060</v>
      </c>
      <c r="K7" s="87"/>
      <c r="L7" s="84"/>
      <c r="N7" s="40"/>
    </row>
    <row r="8" spans="1:14" ht="18.5" x14ac:dyDescent="0.45">
      <c r="A8" s="40"/>
      <c r="C8" s="25"/>
      <c r="D8" s="6"/>
      <c r="E8" s="6"/>
      <c r="F8" s="26"/>
      <c r="H8" s="83" t="s">
        <v>6</v>
      </c>
      <c r="I8" s="84"/>
      <c r="J8" s="87">
        <f>IF(ISBLANK('Work Tables'!A26),'Work Tables'!B7, "")</f>
        <v>16334</v>
      </c>
      <c r="K8" s="87"/>
      <c r="L8" s="84"/>
      <c r="N8" s="40"/>
    </row>
    <row r="9" spans="1:14" ht="18.5" x14ac:dyDescent="0.45">
      <c r="A9" s="40"/>
      <c r="C9" s="25"/>
      <c r="D9" s="6"/>
      <c r="E9" s="6"/>
      <c r="F9" s="26"/>
      <c r="H9" s="83" t="s">
        <v>7</v>
      </c>
      <c r="I9" s="84"/>
      <c r="J9" s="87">
        <f>IF(ISBLANK('Work Tables'!A26),'Work Tables'!B8, "")</f>
        <v>21334</v>
      </c>
      <c r="K9" s="87"/>
      <c r="L9" s="84"/>
      <c r="N9" s="40"/>
    </row>
    <row r="10" spans="1:14" ht="18.5" x14ac:dyDescent="0.45">
      <c r="A10" s="40"/>
      <c r="C10" s="25"/>
      <c r="D10" s="6"/>
      <c r="E10" s="6"/>
      <c r="F10" s="26"/>
      <c r="H10" s="83" t="s">
        <v>8</v>
      </c>
      <c r="I10" s="84"/>
      <c r="J10" s="87">
        <f>IF(ISBLANK('Work Tables'!A26),'Work Tables'!B9, "")</f>
        <v>23434</v>
      </c>
      <c r="K10" s="87"/>
      <c r="L10" s="84"/>
      <c r="N10" s="40"/>
    </row>
    <row r="11" spans="1:14" ht="18.5" x14ac:dyDescent="0.45">
      <c r="A11" s="40"/>
      <c r="C11" s="25"/>
      <c r="D11" s="6"/>
      <c r="E11" s="6"/>
      <c r="F11" s="26"/>
      <c r="H11" s="83" t="s">
        <v>9</v>
      </c>
      <c r="I11" s="84"/>
      <c r="J11" s="87">
        <f>IF(ISBLANK('Work Tables'!A26),'Work Tables'!B10, "")</f>
        <v>21591</v>
      </c>
      <c r="K11" s="87"/>
      <c r="L11" s="84"/>
      <c r="N11" s="40"/>
    </row>
    <row r="12" spans="1:14" ht="18.5" x14ac:dyDescent="0.45">
      <c r="A12" s="40"/>
      <c r="C12" s="25"/>
      <c r="D12" s="6"/>
      <c r="E12" s="6"/>
      <c r="F12" s="26"/>
      <c r="H12" s="83" t="s">
        <v>10</v>
      </c>
      <c r="I12" s="84"/>
      <c r="J12" s="87">
        <f>IF(ISBLANK('Work Tables'!A26),'Work Tables'!B11, "")</f>
        <v>19016</v>
      </c>
      <c r="K12" s="87"/>
      <c r="L12" s="84"/>
      <c r="N12" s="40"/>
    </row>
    <row r="13" spans="1:14" ht="18.5" x14ac:dyDescent="0.45">
      <c r="A13" s="40"/>
      <c r="C13" s="25"/>
      <c r="D13" s="6"/>
      <c r="E13" s="6"/>
      <c r="F13" s="26"/>
      <c r="H13" s="83" t="s">
        <v>11</v>
      </c>
      <c r="I13" s="84"/>
      <c r="J13" s="87">
        <f>IF(ISBLANK('Work Tables'!A26),'Work Tables'!B12, "")</f>
        <v>19326</v>
      </c>
      <c r="K13" s="87"/>
      <c r="L13" s="84"/>
      <c r="N13" s="40"/>
    </row>
    <row r="14" spans="1:14" ht="18.5" x14ac:dyDescent="0.45">
      <c r="A14" s="40"/>
      <c r="C14" s="25"/>
      <c r="D14" s="6"/>
      <c r="E14" s="6"/>
      <c r="F14" s="26"/>
      <c r="H14" s="85" t="s">
        <v>12</v>
      </c>
      <c r="I14" s="86"/>
      <c r="J14" s="98">
        <f>IF(ISBLANK('Work Tables'!A26),'Work Tables'!B13, "")</f>
        <v>24006</v>
      </c>
      <c r="K14" s="98"/>
      <c r="L14" s="86"/>
      <c r="N14" s="40"/>
    </row>
    <row r="15" spans="1:14" ht="18.5" x14ac:dyDescent="0.45">
      <c r="A15" s="40"/>
      <c r="C15" s="25"/>
      <c r="D15" s="6"/>
      <c r="E15" s="6"/>
      <c r="F15" s="26"/>
      <c r="H15" s="93" t="s">
        <v>359</v>
      </c>
      <c r="I15" s="94"/>
      <c r="J15" s="95">
        <f>IF(ISBLANK('Work Tables'!A26),'Work Tables'!E51, "")</f>
        <v>411636</v>
      </c>
      <c r="K15" s="95"/>
      <c r="L15" s="96"/>
      <c r="N15" s="40"/>
    </row>
    <row r="16" spans="1:14" x14ac:dyDescent="0.35">
      <c r="A16" s="40"/>
      <c r="C16" s="25"/>
      <c r="D16" s="6"/>
      <c r="E16" s="6"/>
      <c r="F16" s="26"/>
      <c r="N16" s="40"/>
    </row>
    <row r="17" spans="1:14" ht="15.5" x14ac:dyDescent="0.35">
      <c r="A17" s="40"/>
      <c r="C17" s="25"/>
      <c r="D17" s="6"/>
      <c r="E17" s="6"/>
      <c r="F17" s="26"/>
      <c r="H17" s="99" t="s">
        <v>25</v>
      </c>
      <c r="I17" s="99"/>
      <c r="J17" s="99" t="s">
        <v>361</v>
      </c>
      <c r="K17" s="99"/>
      <c r="L17" s="99"/>
      <c r="N17" s="40"/>
    </row>
    <row r="18" spans="1:14" ht="15.5" x14ac:dyDescent="0.35">
      <c r="A18" s="40"/>
      <c r="C18" s="90" t="str">
        <f>IF(ISBLANK('Work Tables'!A26),"", "Only select one peer group")</f>
        <v/>
      </c>
      <c r="D18" s="91"/>
      <c r="E18" s="91"/>
      <c r="F18" s="92"/>
      <c r="H18" s="100">
        <f>'Work Tables'!C6</f>
        <v>3741</v>
      </c>
      <c r="I18" s="100"/>
      <c r="J18" s="100">
        <f>'Work Tables'!E25</f>
        <v>0.90881264029385189</v>
      </c>
      <c r="K18" s="100"/>
      <c r="L18" s="100"/>
      <c r="N18" s="40"/>
    </row>
    <row r="19" spans="1:14" x14ac:dyDescent="0.35">
      <c r="A19" s="40"/>
      <c r="N19" s="40"/>
    </row>
    <row r="20" spans="1:14" x14ac:dyDescent="0.35">
      <c r="A20" s="40"/>
      <c r="B20" s="40"/>
      <c r="C20" s="40"/>
      <c r="D20" s="40"/>
      <c r="E20" s="40"/>
      <c r="F20" s="40"/>
      <c r="G20" s="40"/>
      <c r="H20" s="40"/>
      <c r="I20" s="40"/>
      <c r="J20" s="40"/>
      <c r="K20" s="40"/>
      <c r="L20" s="40"/>
      <c r="M20" s="40"/>
      <c r="N20" s="40"/>
    </row>
    <row r="21" spans="1:14" x14ac:dyDescent="0.35">
      <c r="I21" s="6"/>
      <c r="J21" s="6"/>
    </row>
  </sheetData>
  <mergeCells count="27">
    <mergeCell ref="A1:N3"/>
    <mergeCell ref="C18:F18"/>
    <mergeCell ref="H15:I15"/>
    <mergeCell ref="J15:L15"/>
    <mergeCell ref="D6:E6"/>
    <mergeCell ref="J13:L13"/>
    <mergeCell ref="J14:L14"/>
    <mergeCell ref="H17:I17"/>
    <mergeCell ref="J17:L17"/>
    <mergeCell ref="H18:I18"/>
    <mergeCell ref="J18:L18"/>
    <mergeCell ref="H11:I11"/>
    <mergeCell ref="H12:I12"/>
    <mergeCell ref="H10:I10"/>
    <mergeCell ref="H6:I6"/>
    <mergeCell ref="J6:L6"/>
    <mergeCell ref="H13:I13"/>
    <mergeCell ref="H14:I14"/>
    <mergeCell ref="J7:L7"/>
    <mergeCell ref="J11:L11"/>
    <mergeCell ref="J10:L10"/>
    <mergeCell ref="J12:L12"/>
    <mergeCell ref="H7:I7"/>
    <mergeCell ref="H8:I8"/>
    <mergeCell ref="H9:I9"/>
    <mergeCell ref="J8:L8"/>
    <mergeCell ref="J9:L9"/>
  </mergeCell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expression" priority="1" id="{37D23F63-4BEA-4763-9995-8F58ED65F947}">
            <xm:f>NOT(ISBLANK('Work Tables'!A26))</xm:f>
            <x14:dxf>
              <font>
                <b/>
                <i val="0"/>
                <color rgb="FFFF0000"/>
              </font>
            </x14:dxf>
          </x14:cfRule>
          <xm:sqref>C18:F18</xm:sqref>
        </x14:conditionalFormatting>
      </x14:conditionalFormattings>
    </ext>
    <ext xmlns:x14="http://schemas.microsoft.com/office/spreadsheetml/2009/9/main" uri="{A8765BA9-456A-4dab-B4F3-ACF838C121DE}">
      <x14:slicerList>
        <x14:slicer r:id="rId2"/>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2998CE-DDC9-4E3D-A718-E5628CA38C67}">
  <dimension ref="A1:L52"/>
  <sheetViews>
    <sheetView showGridLines="0" showRowColHeaders="0" zoomScale="85" zoomScaleNormal="85" workbookViewId="0">
      <selection activeCell="L59" sqref="L59"/>
    </sheetView>
  </sheetViews>
  <sheetFormatPr defaultRowHeight="14.5" x14ac:dyDescent="0.35"/>
  <cols>
    <col min="1" max="1" width="2.7265625" customWidth="1"/>
    <col min="3" max="3" width="23.26953125" customWidth="1"/>
    <col min="4" max="4" width="19.54296875" bestFit="1" customWidth="1"/>
    <col min="6" max="6" width="23.26953125" customWidth="1"/>
    <col min="7" max="7" width="19.54296875" bestFit="1" customWidth="1"/>
    <col min="9" max="9" width="23.26953125" bestFit="1" customWidth="1"/>
    <col min="10" max="10" width="19.54296875" bestFit="1" customWidth="1"/>
    <col min="12" max="12" width="2.7265625" customWidth="1"/>
  </cols>
  <sheetData>
    <row r="1" spans="1:12" x14ac:dyDescent="0.35">
      <c r="A1" s="40"/>
      <c r="B1" s="40"/>
      <c r="C1" s="40"/>
      <c r="D1" s="40"/>
      <c r="E1" s="40"/>
      <c r="F1" s="40"/>
      <c r="G1" s="40"/>
      <c r="H1" s="40"/>
      <c r="I1" s="40"/>
      <c r="J1" s="40"/>
      <c r="K1" s="40"/>
      <c r="L1" s="40"/>
    </row>
    <row r="2" spans="1:12" x14ac:dyDescent="0.35">
      <c r="A2" s="48"/>
      <c r="B2" s="48"/>
      <c r="C2" s="48"/>
      <c r="D2" s="48"/>
      <c r="E2" s="48"/>
      <c r="F2" s="48"/>
      <c r="G2" s="48"/>
      <c r="H2" s="48"/>
      <c r="I2" s="48"/>
      <c r="J2" s="48"/>
      <c r="K2" s="48"/>
      <c r="L2" s="48"/>
    </row>
    <row r="3" spans="1:12" x14ac:dyDescent="0.35">
      <c r="A3" s="48"/>
      <c r="B3" s="48"/>
      <c r="C3" s="48"/>
      <c r="D3" s="48"/>
      <c r="E3" s="48"/>
      <c r="F3" s="48"/>
      <c r="G3" s="48"/>
      <c r="H3" s="48"/>
      <c r="I3" s="48"/>
      <c r="J3" s="48"/>
      <c r="K3" s="48"/>
      <c r="L3" s="48"/>
    </row>
    <row r="4" spans="1:12" ht="15" thickBot="1" x14ac:dyDescent="0.4">
      <c r="A4" s="40"/>
      <c r="L4" s="40"/>
    </row>
    <row r="5" spans="1:12" x14ac:dyDescent="0.35">
      <c r="A5" s="40"/>
      <c r="C5" s="27" t="s">
        <v>4</v>
      </c>
      <c r="D5" s="17"/>
      <c r="F5" s="27" t="s">
        <v>13</v>
      </c>
      <c r="G5" s="36"/>
      <c r="I5" s="27" t="s">
        <v>14</v>
      </c>
      <c r="J5" s="36"/>
      <c r="L5" s="40"/>
    </row>
    <row r="6" spans="1:12" x14ac:dyDescent="0.35">
      <c r="A6" s="40"/>
      <c r="C6" s="28" t="s">
        <v>1</v>
      </c>
      <c r="D6" s="29" t="s">
        <v>2</v>
      </c>
      <c r="F6" s="32" t="s">
        <v>1</v>
      </c>
      <c r="G6" s="33" t="s">
        <v>2</v>
      </c>
      <c r="I6" s="32" t="s">
        <v>1</v>
      </c>
      <c r="J6" s="33" t="s">
        <v>2</v>
      </c>
      <c r="L6" s="40"/>
    </row>
    <row r="7" spans="1:12" x14ac:dyDescent="0.35">
      <c r="A7" s="40"/>
      <c r="C7" s="30" t="s">
        <v>5</v>
      </c>
      <c r="D7" s="31">
        <v>11718</v>
      </c>
      <c r="F7" s="18" t="s">
        <v>5</v>
      </c>
      <c r="G7" s="19">
        <v>11060</v>
      </c>
      <c r="I7" s="18" t="s">
        <v>5</v>
      </c>
      <c r="J7" s="19">
        <v>3246</v>
      </c>
      <c r="L7" s="40"/>
    </row>
    <row r="8" spans="1:12" x14ac:dyDescent="0.35">
      <c r="A8" s="40"/>
      <c r="C8" s="18" t="s">
        <v>6</v>
      </c>
      <c r="D8" s="19">
        <v>18123</v>
      </c>
      <c r="F8" s="18" t="s">
        <v>6</v>
      </c>
      <c r="G8" s="19">
        <v>16334</v>
      </c>
      <c r="I8" s="18" t="s">
        <v>6</v>
      </c>
      <c r="J8" s="19">
        <v>4730</v>
      </c>
      <c r="L8" s="40"/>
    </row>
    <row r="9" spans="1:12" x14ac:dyDescent="0.35">
      <c r="A9" s="40"/>
      <c r="C9" s="18" t="s">
        <v>7</v>
      </c>
      <c r="D9" s="19">
        <v>23171</v>
      </c>
      <c r="F9" s="18" t="s">
        <v>7</v>
      </c>
      <c r="G9" s="19">
        <v>21334</v>
      </c>
      <c r="I9" s="18" t="s">
        <v>7</v>
      </c>
      <c r="J9" s="19">
        <v>6231</v>
      </c>
      <c r="L9" s="40"/>
    </row>
    <row r="10" spans="1:12" x14ac:dyDescent="0.35">
      <c r="A10" s="40"/>
      <c r="C10" s="18" t="s">
        <v>8</v>
      </c>
      <c r="D10" s="19">
        <v>25218</v>
      </c>
      <c r="F10" s="18" t="s">
        <v>8</v>
      </c>
      <c r="G10" s="19">
        <v>23434</v>
      </c>
      <c r="I10" s="18" t="s">
        <v>8</v>
      </c>
      <c r="J10" s="19">
        <v>7071</v>
      </c>
      <c r="L10" s="40"/>
    </row>
    <row r="11" spans="1:12" x14ac:dyDescent="0.35">
      <c r="A11" s="40"/>
      <c r="C11" s="18" t="s">
        <v>9</v>
      </c>
      <c r="D11" s="19">
        <v>23456</v>
      </c>
      <c r="F11" s="18" t="s">
        <v>9</v>
      </c>
      <c r="G11" s="19">
        <v>21591</v>
      </c>
      <c r="I11" s="18" t="s">
        <v>9</v>
      </c>
      <c r="J11" s="19">
        <v>6238</v>
      </c>
      <c r="L11" s="40"/>
    </row>
    <row r="12" spans="1:12" x14ac:dyDescent="0.35">
      <c r="A12" s="40"/>
      <c r="C12" s="18" t="s">
        <v>10</v>
      </c>
      <c r="D12" s="19">
        <v>21728</v>
      </c>
      <c r="F12" s="18" t="s">
        <v>10</v>
      </c>
      <c r="G12" s="19">
        <v>19016</v>
      </c>
      <c r="I12" s="18" t="s">
        <v>10</v>
      </c>
      <c r="J12" s="19">
        <v>5603</v>
      </c>
      <c r="L12" s="40"/>
    </row>
    <row r="13" spans="1:12" x14ac:dyDescent="0.35">
      <c r="A13" s="40"/>
      <c r="C13" s="18" t="s">
        <v>11</v>
      </c>
      <c r="D13" s="19">
        <v>22364</v>
      </c>
      <c r="F13" s="18" t="s">
        <v>11</v>
      </c>
      <c r="G13" s="19">
        <v>19326</v>
      </c>
      <c r="I13" s="18" t="s">
        <v>11</v>
      </c>
      <c r="J13" s="19">
        <v>5596</v>
      </c>
      <c r="L13" s="40"/>
    </row>
    <row r="14" spans="1:12" x14ac:dyDescent="0.35">
      <c r="A14" s="40"/>
      <c r="C14" s="18" t="s">
        <v>372</v>
      </c>
      <c r="D14" s="19">
        <v>26482</v>
      </c>
      <c r="F14" s="18" t="s">
        <v>372</v>
      </c>
      <c r="G14" s="19">
        <v>24006</v>
      </c>
      <c r="I14" s="18" t="s">
        <v>372</v>
      </c>
      <c r="J14" s="19">
        <v>6811</v>
      </c>
      <c r="L14" s="40"/>
    </row>
    <row r="15" spans="1:12" x14ac:dyDescent="0.35">
      <c r="A15" s="40"/>
      <c r="C15" s="18" t="s">
        <v>373</v>
      </c>
      <c r="D15" s="19">
        <v>26843</v>
      </c>
      <c r="F15" s="18" t="s">
        <v>373</v>
      </c>
      <c r="G15" s="19">
        <v>24349</v>
      </c>
      <c r="I15" s="18" t="s">
        <v>373</v>
      </c>
      <c r="J15" s="19">
        <v>6932</v>
      </c>
      <c r="L15" s="40"/>
    </row>
    <row r="16" spans="1:12" x14ac:dyDescent="0.35">
      <c r="A16" s="40"/>
      <c r="C16" s="18" t="s">
        <v>374</v>
      </c>
      <c r="D16" s="19">
        <v>31506</v>
      </c>
      <c r="F16" s="18" t="s">
        <v>374</v>
      </c>
      <c r="G16" s="19">
        <v>28782</v>
      </c>
      <c r="I16" s="18" t="s">
        <v>374</v>
      </c>
      <c r="J16" s="19">
        <v>7964</v>
      </c>
      <c r="L16" s="40"/>
    </row>
    <row r="17" spans="1:12" x14ac:dyDescent="0.35">
      <c r="A17" s="40"/>
      <c r="C17" s="18" t="s">
        <v>375</v>
      </c>
      <c r="D17" s="19">
        <v>33255</v>
      </c>
      <c r="F17" s="18" t="s">
        <v>375</v>
      </c>
      <c r="G17" s="19">
        <v>31262</v>
      </c>
      <c r="I17" s="18" t="s">
        <v>375</v>
      </c>
      <c r="J17" s="19">
        <v>8937</v>
      </c>
      <c r="L17" s="40"/>
    </row>
    <row r="18" spans="1:12" x14ac:dyDescent="0.35">
      <c r="A18" s="40"/>
      <c r="C18" s="18" t="s">
        <v>376</v>
      </c>
      <c r="D18" s="19">
        <v>36580</v>
      </c>
      <c r="F18" s="18" t="s">
        <v>376</v>
      </c>
      <c r="G18" s="19">
        <v>36369</v>
      </c>
      <c r="I18" s="18" t="s">
        <v>376</v>
      </c>
      <c r="J18" s="19">
        <v>10561</v>
      </c>
      <c r="L18" s="40"/>
    </row>
    <row r="19" spans="1:12" x14ac:dyDescent="0.35">
      <c r="A19" s="40"/>
      <c r="C19" s="18" t="s">
        <v>377</v>
      </c>
      <c r="D19" s="19">
        <v>39191</v>
      </c>
      <c r="F19" s="18" t="s">
        <v>377</v>
      </c>
      <c r="G19" s="19">
        <v>40082</v>
      </c>
      <c r="I19" s="18" t="s">
        <v>377</v>
      </c>
      <c r="J19" s="19">
        <v>11833</v>
      </c>
      <c r="L19" s="40"/>
    </row>
    <row r="20" spans="1:12" x14ac:dyDescent="0.35">
      <c r="A20" s="40"/>
      <c r="C20" s="18" t="s">
        <v>378</v>
      </c>
      <c r="D20" s="19">
        <v>35827</v>
      </c>
      <c r="F20" s="18" t="s">
        <v>378</v>
      </c>
      <c r="G20" s="19">
        <v>38131</v>
      </c>
      <c r="I20" s="18" t="s">
        <v>378</v>
      </c>
      <c r="J20" s="19">
        <v>11669</v>
      </c>
      <c r="L20" s="40"/>
    </row>
    <row r="21" spans="1:12" x14ac:dyDescent="0.35">
      <c r="A21" s="40"/>
      <c r="C21" s="18" t="s">
        <v>379</v>
      </c>
      <c r="D21" s="19">
        <v>53782</v>
      </c>
      <c r="F21" s="18" t="s">
        <v>379</v>
      </c>
      <c r="G21" s="19">
        <v>56560</v>
      </c>
      <c r="I21" s="18" t="s">
        <v>379</v>
      </c>
      <c r="J21" s="19">
        <v>18250</v>
      </c>
      <c r="L21" s="40"/>
    </row>
    <row r="22" spans="1:12" x14ac:dyDescent="0.35">
      <c r="A22" s="40"/>
      <c r="C22" s="37" t="s">
        <v>359</v>
      </c>
      <c r="D22" s="38">
        <v>429244</v>
      </c>
      <c r="F22" s="37" t="s">
        <v>359</v>
      </c>
      <c r="G22" s="38">
        <v>411636</v>
      </c>
      <c r="I22" s="37" t="s">
        <v>359</v>
      </c>
      <c r="J22" s="38">
        <v>121672</v>
      </c>
      <c r="L22" s="40"/>
    </row>
    <row r="23" spans="1:12" x14ac:dyDescent="0.35">
      <c r="A23" s="40"/>
      <c r="C23" s="18"/>
      <c r="D23" s="19"/>
      <c r="F23" s="18"/>
      <c r="G23" s="19"/>
      <c r="I23" s="18"/>
      <c r="J23" s="19"/>
      <c r="L23" s="40"/>
    </row>
    <row r="24" spans="1:12" x14ac:dyDescent="0.35">
      <c r="A24" s="40"/>
      <c r="C24" s="18"/>
      <c r="D24" s="19"/>
      <c r="F24" s="18"/>
      <c r="G24" s="19"/>
      <c r="I24" s="18"/>
      <c r="J24" s="19"/>
      <c r="L24" s="40"/>
    </row>
    <row r="25" spans="1:12" x14ac:dyDescent="0.35">
      <c r="A25" s="40"/>
      <c r="C25" s="32" t="s">
        <v>25</v>
      </c>
      <c r="D25" s="33" t="s">
        <v>362</v>
      </c>
      <c r="E25" s="39"/>
      <c r="F25" s="32" t="s">
        <v>25</v>
      </c>
      <c r="G25" s="33" t="s">
        <v>362</v>
      </c>
      <c r="H25" s="39"/>
      <c r="I25" s="32" t="s">
        <v>25</v>
      </c>
      <c r="J25" s="33" t="s">
        <v>362</v>
      </c>
      <c r="L25" s="40"/>
    </row>
    <row r="26" spans="1:12" ht="15" thickBot="1" x14ac:dyDescent="0.4">
      <c r="A26" s="40"/>
      <c r="C26" s="34">
        <v>2379</v>
      </c>
      <c r="D26" s="35">
        <v>0.5542302280288135</v>
      </c>
      <c r="F26" s="34">
        <v>3741</v>
      </c>
      <c r="G26" s="35">
        <v>0.90881264029385189</v>
      </c>
      <c r="I26" s="34">
        <v>1281</v>
      </c>
      <c r="J26" s="35">
        <v>1.0528305608521271</v>
      </c>
      <c r="L26" s="40"/>
    </row>
    <row r="27" spans="1:12" x14ac:dyDescent="0.35">
      <c r="A27" s="40"/>
      <c r="L27" s="40"/>
    </row>
    <row r="28" spans="1:12" ht="15" thickBot="1" x14ac:dyDescent="0.4">
      <c r="A28" s="40"/>
      <c r="L28" s="40"/>
    </row>
    <row r="29" spans="1:12" x14ac:dyDescent="0.35">
      <c r="A29" s="40"/>
      <c r="C29" s="27" t="s">
        <v>15</v>
      </c>
      <c r="D29" s="36"/>
      <c r="E29" s="39"/>
      <c r="F29" s="27" t="s">
        <v>16</v>
      </c>
      <c r="G29" s="36"/>
      <c r="H29" s="39"/>
      <c r="I29" s="27" t="s">
        <v>17</v>
      </c>
      <c r="J29" s="36"/>
      <c r="L29" s="40"/>
    </row>
    <row r="30" spans="1:12" x14ac:dyDescent="0.35">
      <c r="A30" s="40"/>
      <c r="C30" s="32" t="s">
        <v>1</v>
      </c>
      <c r="D30" s="33" t="s">
        <v>2</v>
      </c>
      <c r="E30" s="39"/>
      <c r="F30" s="32" t="s">
        <v>1</v>
      </c>
      <c r="G30" s="33" t="s">
        <v>2</v>
      </c>
      <c r="H30" s="39"/>
      <c r="I30" s="32" t="s">
        <v>1</v>
      </c>
      <c r="J30" s="33" t="s">
        <v>2</v>
      </c>
      <c r="L30" s="40"/>
    </row>
    <row r="31" spans="1:12" x14ac:dyDescent="0.35">
      <c r="A31" s="40"/>
      <c r="C31" s="18" t="s">
        <v>5</v>
      </c>
      <c r="D31" s="19">
        <v>2275</v>
      </c>
      <c r="F31" s="18" t="s">
        <v>5</v>
      </c>
      <c r="G31" s="19">
        <v>1212</v>
      </c>
      <c r="I31" s="18" t="s">
        <v>5</v>
      </c>
      <c r="J31" s="19">
        <v>29511</v>
      </c>
      <c r="L31" s="40"/>
    </row>
    <row r="32" spans="1:12" x14ac:dyDescent="0.35">
      <c r="A32" s="40"/>
      <c r="C32" s="18" t="s">
        <v>6</v>
      </c>
      <c r="D32" s="19">
        <v>3346</v>
      </c>
      <c r="F32" s="18" t="s">
        <v>6</v>
      </c>
      <c r="G32" s="19">
        <v>1217</v>
      </c>
      <c r="I32" s="18" t="s">
        <v>6</v>
      </c>
      <c r="J32" s="19">
        <v>43750</v>
      </c>
      <c r="L32" s="40"/>
    </row>
    <row r="33" spans="1:12" x14ac:dyDescent="0.35">
      <c r="A33" s="40"/>
      <c r="C33" s="18" t="s">
        <v>7</v>
      </c>
      <c r="D33" s="19">
        <v>4041</v>
      </c>
      <c r="F33" s="18" t="s">
        <v>7</v>
      </c>
      <c r="G33" s="19">
        <v>2638</v>
      </c>
      <c r="I33" s="18" t="s">
        <v>7</v>
      </c>
      <c r="J33" s="19">
        <v>57415</v>
      </c>
      <c r="L33" s="40"/>
    </row>
    <row r="34" spans="1:12" x14ac:dyDescent="0.35">
      <c r="A34" s="40"/>
      <c r="C34" s="18" t="s">
        <v>8</v>
      </c>
      <c r="D34" s="19">
        <v>4411</v>
      </c>
      <c r="F34" s="18" t="s">
        <v>8</v>
      </c>
      <c r="G34" s="19">
        <v>3892</v>
      </c>
      <c r="I34" s="18" t="s">
        <v>8</v>
      </c>
      <c r="J34" s="19">
        <v>64026</v>
      </c>
      <c r="L34" s="40"/>
    </row>
    <row r="35" spans="1:12" x14ac:dyDescent="0.35">
      <c r="A35" s="40"/>
      <c r="C35" s="18" t="s">
        <v>9</v>
      </c>
      <c r="D35" s="19">
        <v>3914</v>
      </c>
      <c r="F35" s="18" t="s">
        <v>9</v>
      </c>
      <c r="G35" s="19">
        <v>3116</v>
      </c>
      <c r="I35" s="18" t="s">
        <v>9</v>
      </c>
      <c r="J35" s="19">
        <v>58315</v>
      </c>
      <c r="L35" s="40"/>
    </row>
    <row r="36" spans="1:12" x14ac:dyDescent="0.35">
      <c r="A36" s="40"/>
      <c r="C36" s="18" t="s">
        <v>10</v>
      </c>
      <c r="D36" s="19">
        <v>3605</v>
      </c>
      <c r="F36" s="18" t="s">
        <v>10</v>
      </c>
      <c r="G36" s="19">
        <v>1442</v>
      </c>
      <c r="I36" s="18" t="s">
        <v>10</v>
      </c>
      <c r="J36" s="19">
        <v>51394</v>
      </c>
      <c r="L36" s="40"/>
    </row>
    <row r="37" spans="1:12" x14ac:dyDescent="0.35">
      <c r="A37" s="40"/>
      <c r="C37" s="18" t="s">
        <v>11</v>
      </c>
      <c r="D37" s="19">
        <v>3697</v>
      </c>
      <c r="F37" s="18" t="s">
        <v>11</v>
      </c>
      <c r="G37" s="19">
        <v>725</v>
      </c>
      <c r="I37" s="18" t="s">
        <v>11</v>
      </c>
      <c r="J37" s="19">
        <v>51708</v>
      </c>
      <c r="L37" s="40"/>
    </row>
    <row r="38" spans="1:12" x14ac:dyDescent="0.35">
      <c r="A38" s="40"/>
      <c r="C38" s="18" t="s">
        <v>372</v>
      </c>
      <c r="D38" s="19">
        <v>4490</v>
      </c>
      <c r="F38" s="18" t="s">
        <v>372</v>
      </c>
      <c r="G38" s="19">
        <v>605</v>
      </c>
      <c r="I38" s="18" t="s">
        <v>372</v>
      </c>
      <c r="J38" s="19">
        <v>62394</v>
      </c>
      <c r="L38" s="40"/>
    </row>
    <row r="39" spans="1:12" x14ac:dyDescent="0.35">
      <c r="A39" s="40"/>
      <c r="C39" s="18" t="s">
        <v>373</v>
      </c>
      <c r="D39" s="19">
        <v>4781</v>
      </c>
      <c r="F39" s="18" t="s">
        <v>373</v>
      </c>
      <c r="G39" s="19">
        <v>417</v>
      </c>
      <c r="I39" s="18" t="s">
        <v>373</v>
      </c>
      <c r="J39" s="19">
        <v>63322</v>
      </c>
      <c r="L39" s="40"/>
    </row>
    <row r="40" spans="1:12" x14ac:dyDescent="0.35">
      <c r="A40" s="40"/>
      <c r="C40" s="18" t="s">
        <v>374</v>
      </c>
      <c r="D40" s="19">
        <v>5642</v>
      </c>
      <c r="F40" s="18" t="s">
        <v>374</v>
      </c>
      <c r="G40" s="19">
        <v>442</v>
      </c>
      <c r="I40" s="18" t="s">
        <v>374</v>
      </c>
      <c r="J40" s="19">
        <v>74336</v>
      </c>
      <c r="L40" s="40"/>
    </row>
    <row r="41" spans="1:12" x14ac:dyDescent="0.35">
      <c r="A41" s="40"/>
      <c r="C41" s="18" t="s">
        <v>375</v>
      </c>
      <c r="D41" s="19">
        <v>6406</v>
      </c>
      <c r="F41" s="18" t="s">
        <v>375</v>
      </c>
      <c r="G41" s="19">
        <v>382</v>
      </c>
      <c r="I41" s="18" t="s">
        <v>375</v>
      </c>
      <c r="J41" s="19">
        <v>80242</v>
      </c>
      <c r="L41" s="40"/>
    </row>
    <row r="42" spans="1:12" x14ac:dyDescent="0.35">
      <c r="A42" s="40"/>
      <c r="C42" s="18" t="s">
        <v>376</v>
      </c>
      <c r="D42" s="19">
        <v>7504</v>
      </c>
      <c r="F42" s="18" t="s">
        <v>376</v>
      </c>
      <c r="G42" s="19">
        <v>326</v>
      </c>
      <c r="I42" s="18" t="s">
        <v>376</v>
      </c>
      <c r="J42" s="19">
        <v>91340</v>
      </c>
      <c r="L42" s="40"/>
    </row>
    <row r="43" spans="1:12" x14ac:dyDescent="0.35">
      <c r="A43" s="40"/>
      <c r="C43" s="18" t="s">
        <v>377</v>
      </c>
      <c r="D43" s="19">
        <v>8510</v>
      </c>
      <c r="F43" s="18" t="s">
        <v>377</v>
      </c>
      <c r="G43" s="19">
        <v>296</v>
      </c>
      <c r="I43" s="18" t="s">
        <v>377</v>
      </c>
      <c r="J43" s="19">
        <v>99912</v>
      </c>
      <c r="L43" s="40"/>
    </row>
    <row r="44" spans="1:12" x14ac:dyDescent="0.35">
      <c r="A44" s="40"/>
      <c r="C44" s="18" t="s">
        <v>378</v>
      </c>
      <c r="D44" s="19">
        <v>8441</v>
      </c>
      <c r="F44" s="18" t="s">
        <v>378</v>
      </c>
      <c r="G44" s="19">
        <v>192</v>
      </c>
      <c r="I44" s="18" t="s">
        <v>378</v>
      </c>
      <c r="J44" s="19">
        <v>94260</v>
      </c>
      <c r="L44" s="40"/>
    </row>
    <row r="45" spans="1:12" x14ac:dyDescent="0.35">
      <c r="A45" s="40"/>
      <c r="C45" s="18" t="s">
        <v>379</v>
      </c>
      <c r="D45" s="19">
        <v>14031</v>
      </c>
      <c r="F45" s="18" t="s">
        <v>379</v>
      </c>
      <c r="G45" s="19">
        <v>122</v>
      </c>
      <c r="I45" s="18" t="s">
        <v>379</v>
      </c>
      <c r="J45" s="19">
        <v>142745</v>
      </c>
      <c r="L45" s="40"/>
    </row>
    <row r="46" spans="1:12" x14ac:dyDescent="0.35">
      <c r="A46" s="40"/>
      <c r="C46" s="37" t="s">
        <v>359</v>
      </c>
      <c r="D46" s="38">
        <v>85094</v>
      </c>
      <c r="E46" s="39"/>
      <c r="F46" s="37" t="s">
        <v>359</v>
      </c>
      <c r="G46" s="38">
        <v>17024</v>
      </c>
      <c r="H46" s="39"/>
      <c r="I46" s="37" t="s">
        <v>359</v>
      </c>
      <c r="J46" s="38">
        <v>1064670</v>
      </c>
      <c r="L46" s="40"/>
    </row>
    <row r="47" spans="1:12" x14ac:dyDescent="0.35">
      <c r="A47" s="40"/>
      <c r="C47" s="18"/>
      <c r="D47" s="19"/>
      <c r="F47" s="18"/>
      <c r="G47" s="19"/>
      <c r="I47" s="103" t="s">
        <v>360</v>
      </c>
      <c r="J47" s="104"/>
      <c r="L47" s="40"/>
    </row>
    <row r="48" spans="1:12" x14ac:dyDescent="0.35">
      <c r="A48" s="40"/>
      <c r="C48" s="18"/>
      <c r="D48" s="19"/>
      <c r="F48" s="18"/>
      <c r="G48" s="19"/>
      <c r="I48" s="105"/>
      <c r="J48" s="106"/>
      <c r="L48" s="40"/>
    </row>
    <row r="49" spans="1:12" x14ac:dyDescent="0.35">
      <c r="A49" s="40"/>
      <c r="C49" s="32" t="s">
        <v>25</v>
      </c>
      <c r="D49" s="33" t="s">
        <v>362</v>
      </c>
      <c r="E49" s="39"/>
      <c r="F49" s="32" t="s">
        <v>25</v>
      </c>
      <c r="G49" s="33" t="s">
        <v>362</v>
      </c>
      <c r="H49" s="39"/>
      <c r="I49" s="32" t="s">
        <v>25</v>
      </c>
      <c r="J49" s="33" t="s">
        <v>362</v>
      </c>
      <c r="L49" s="40"/>
    </row>
    <row r="50" spans="1:12" ht="15" thickBot="1" x14ac:dyDescent="0.4">
      <c r="A50" s="40"/>
      <c r="C50" s="34">
        <v>801</v>
      </c>
      <c r="D50" s="35">
        <v>0.94131196089030955</v>
      </c>
      <c r="F50" s="34">
        <v>1131</v>
      </c>
      <c r="G50" s="35">
        <v>6.6435620300751879</v>
      </c>
      <c r="I50" s="34">
        <v>9333</v>
      </c>
      <c r="J50" s="35">
        <v>0.87660965369551125</v>
      </c>
      <c r="L50" s="40"/>
    </row>
    <row r="51" spans="1:12" x14ac:dyDescent="0.35">
      <c r="A51" s="40"/>
      <c r="L51" s="40"/>
    </row>
    <row r="52" spans="1:12" x14ac:dyDescent="0.35">
      <c r="A52" s="40"/>
      <c r="B52" s="40"/>
      <c r="C52" s="40"/>
      <c r="D52" s="40"/>
      <c r="E52" s="40"/>
      <c r="F52" s="40"/>
      <c r="G52" s="40"/>
      <c r="H52" s="40"/>
      <c r="I52" s="40"/>
      <c r="J52" s="40"/>
      <c r="K52" s="40"/>
      <c r="L52" s="40"/>
    </row>
  </sheetData>
  <sheetProtection algorithmName="SHA-512" hashValue="zsSQQzWZyT8Kcx1YsUGazegleaW0RIvtbwlUeUQFBI3CgPPDZ2QHQN1q5Mh7YcSEQirFvhvRKWmxw8qsHxLVDA==" saltValue="AoROFmMwWzdpl23otx5DGA==" spinCount="100000" sheet="1" objects="1" scenarios="1"/>
  <mergeCells count="2">
    <mergeCell ref="I47:J48"/>
    <mergeCell ref="A2:L3"/>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565B26-A1EE-4BCD-BF5E-02964763AF93}">
  <dimension ref="A1:L38"/>
  <sheetViews>
    <sheetView showGridLines="0" showRowColHeaders="0" workbookViewId="0">
      <selection activeCell="L59" sqref="L59"/>
    </sheetView>
  </sheetViews>
  <sheetFormatPr defaultRowHeight="14.5" x14ac:dyDescent="0.35"/>
  <cols>
    <col min="1" max="1" width="2.7265625" customWidth="1"/>
    <col min="3" max="3" width="24.453125" bestFit="1" customWidth="1"/>
    <col min="4" max="4" width="20.54296875" bestFit="1" customWidth="1"/>
    <col min="5" max="5" width="9.1796875" customWidth="1"/>
    <col min="6" max="6" width="24.453125" bestFit="1" customWidth="1"/>
    <col min="7" max="7" width="20.54296875" bestFit="1" customWidth="1"/>
    <col min="9" max="9" width="24.453125" bestFit="1" customWidth="1"/>
    <col min="10" max="10" width="20.54296875" bestFit="1" customWidth="1"/>
    <col min="12" max="12" width="2.7265625" customWidth="1"/>
  </cols>
  <sheetData>
    <row r="1" spans="1:12" x14ac:dyDescent="0.35">
      <c r="A1" s="48"/>
      <c r="B1" s="48"/>
      <c r="C1" s="48"/>
      <c r="D1" s="48"/>
      <c r="E1" s="48"/>
      <c r="F1" s="48"/>
      <c r="G1" s="48"/>
      <c r="H1" s="48"/>
      <c r="I1" s="48"/>
      <c r="J1" s="48"/>
      <c r="K1" s="48"/>
      <c r="L1" s="48"/>
    </row>
    <row r="2" spans="1:12" x14ac:dyDescent="0.35">
      <c r="A2" s="48"/>
      <c r="B2" s="48"/>
      <c r="C2" s="48"/>
      <c r="D2" s="48"/>
      <c r="E2" s="48"/>
      <c r="F2" s="48"/>
      <c r="G2" s="48"/>
      <c r="H2" s="48"/>
      <c r="I2" s="48"/>
      <c r="J2" s="48"/>
      <c r="K2" s="48"/>
      <c r="L2" s="48"/>
    </row>
    <row r="3" spans="1:12" x14ac:dyDescent="0.35">
      <c r="A3" s="48"/>
      <c r="B3" s="48"/>
      <c r="C3" s="48"/>
      <c r="D3" s="48"/>
      <c r="E3" s="48"/>
      <c r="F3" s="48"/>
      <c r="G3" s="48"/>
      <c r="H3" s="48"/>
      <c r="I3" s="48"/>
      <c r="J3" s="48"/>
      <c r="K3" s="48"/>
      <c r="L3" s="48"/>
    </row>
    <row r="4" spans="1:12" ht="15" thickBot="1" x14ac:dyDescent="0.4">
      <c r="A4" s="40"/>
      <c r="L4" s="40"/>
    </row>
    <row r="5" spans="1:12" x14ac:dyDescent="0.35">
      <c r="A5" s="40"/>
      <c r="C5" s="27" t="s">
        <v>4</v>
      </c>
      <c r="D5" s="17"/>
      <c r="F5" s="27" t="s">
        <v>13</v>
      </c>
      <c r="G5" s="36"/>
      <c r="I5" s="27" t="s">
        <v>14</v>
      </c>
      <c r="J5" s="36"/>
      <c r="L5" s="40"/>
    </row>
    <row r="6" spans="1:12" x14ac:dyDescent="0.35">
      <c r="A6" s="40"/>
      <c r="C6" s="28" t="s">
        <v>1</v>
      </c>
      <c r="D6" s="29" t="s">
        <v>2</v>
      </c>
      <c r="F6" s="32" t="s">
        <v>1</v>
      </c>
      <c r="G6" s="33" t="s">
        <v>2</v>
      </c>
      <c r="I6" s="32" t="s">
        <v>1</v>
      </c>
      <c r="J6" s="33" t="s">
        <v>2</v>
      </c>
      <c r="L6" s="40"/>
    </row>
    <row r="7" spans="1:12" x14ac:dyDescent="0.35">
      <c r="A7" s="40"/>
      <c r="C7" s="30" t="s">
        <v>5</v>
      </c>
      <c r="D7" s="31">
        <v>11718</v>
      </c>
      <c r="F7" s="18" t="s">
        <v>5</v>
      </c>
      <c r="G7" s="19">
        <v>11060</v>
      </c>
      <c r="I7" s="18" t="s">
        <v>5</v>
      </c>
      <c r="J7" s="19">
        <v>3246</v>
      </c>
      <c r="L7" s="40"/>
    </row>
    <row r="8" spans="1:12" x14ac:dyDescent="0.35">
      <c r="A8" s="40"/>
      <c r="C8" s="18" t="s">
        <v>6</v>
      </c>
      <c r="D8" s="19">
        <v>18123</v>
      </c>
      <c r="F8" s="18" t="s">
        <v>6</v>
      </c>
      <c r="G8" s="19">
        <v>16334</v>
      </c>
      <c r="I8" s="18" t="s">
        <v>6</v>
      </c>
      <c r="J8" s="19">
        <v>4730</v>
      </c>
      <c r="L8" s="40"/>
    </row>
    <row r="9" spans="1:12" x14ac:dyDescent="0.35">
      <c r="A9" s="40"/>
      <c r="C9" s="18" t="s">
        <v>7</v>
      </c>
      <c r="D9" s="19">
        <v>23171</v>
      </c>
      <c r="F9" s="18" t="s">
        <v>7</v>
      </c>
      <c r="G9" s="19">
        <v>21334</v>
      </c>
      <c r="I9" s="18" t="s">
        <v>7</v>
      </c>
      <c r="J9" s="19">
        <v>6231</v>
      </c>
      <c r="L9" s="40"/>
    </row>
    <row r="10" spans="1:12" x14ac:dyDescent="0.35">
      <c r="A10" s="40"/>
      <c r="C10" s="18" t="s">
        <v>8</v>
      </c>
      <c r="D10" s="19">
        <v>25218</v>
      </c>
      <c r="F10" s="18" t="s">
        <v>8</v>
      </c>
      <c r="G10" s="19">
        <v>23434</v>
      </c>
      <c r="I10" s="18" t="s">
        <v>8</v>
      </c>
      <c r="J10" s="19">
        <v>7071</v>
      </c>
      <c r="L10" s="40"/>
    </row>
    <row r="11" spans="1:12" x14ac:dyDescent="0.35">
      <c r="A11" s="40"/>
      <c r="C11" s="18" t="s">
        <v>9</v>
      </c>
      <c r="D11" s="19">
        <v>23456</v>
      </c>
      <c r="F11" s="18" t="s">
        <v>9</v>
      </c>
      <c r="G11" s="19">
        <v>21591</v>
      </c>
      <c r="I11" s="18" t="s">
        <v>9</v>
      </c>
      <c r="J11" s="19">
        <v>6238</v>
      </c>
      <c r="L11" s="40"/>
    </row>
    <row r="12" spans="1:12" x14ac:dyDescent="0.35">
      <c r="A12" s="40"/>
      <c r="C12" s="18" t="s">
        <v>10</v>
      </c>
      <c r="D12" s="19">
        <v>21728</v>
      </c>
      <c r="F12" s="18" t="s">
        <v>10</v>
      </c>
      <c r="G12" s="19">
        <v>19016</v>
      </c>
      <c r="I12" s="18" t="s">
        <v>10</v>
      </c>
      <c r="J12" s="19">
        <v>5603</v>
      </c>
      <c r="L12" s="40"/>
    </row>
    <row r="13" spans="1:12" x14ac:dyDescent="0.35">
      <c r="A13" s="40"/>
      <c r="C13" s="18" t="s">
        <v>11</v>
      </c>
      <c r="D13" s="19">
        <v>22364</v>
      </c>
      <c r="F13" s="18" t="s">
        <v>11</v>
      </c>
      <c r="G13" s="19">
        <v>19326</v>
      </c>
      <c r="I13" s="18" t="s">
        <v>11</v>
      </c>
      <c r="J13" s="19">
        <v>5596</v>
      </c>
      <c r="L13" s="40"/>
    </row>
    <row r="14" spans="1:12" x14ac:dyDescent="0.35">
      <c r="A14" s="40"/>
      <c r="C14" s="18" t="s">
        <v>12</v>
      </c>
      <c r="D14" s="19">
        <v>31439</v>
      </c>
      <c r="F14" s="18" t="s">
        <v>12</v>
      </c>
      <c r="G14" s="19">
        <v>28540</v>
      </c>
      <c r="I14" s="18" t="s">
        <v>12</v>
      </c>
      <c r="J14" s="19">
        <v>8079</v>
      </c>
      <c r="L14" s="40"/>
    </row>
    <row r="15" spans="1:12" x14ac:dyDescent="0.35">
      <c r="A15" s="40"/>
      <c r="C15" s="37" t="s">
        <v>359</v>
      </c>
      <c r="D15" s="38">
        <v>177217</v>
      </c>
      <c r="F15" s="37" t="s">
        <v>359</v>
      </c>
      <c r="G15" s="38">
        <v>160635</v>
      </c>
      <c r="I15" s="37" t="s">
        <v>359</v>
      </c>
      <c r="J15" s="38">
        <v>46794</v>
      </c>
      <c r="L15" s="40"/>
    </row>
    <row r="16" spans="1:12" x14ac:dyDescent="0.35">
      <c r="A16" s="40"/>
      <c r="C16" s="18"/>
      <c r="D16" s="19"/>
      <c r="F16" s="18"/>
      <c r="G16" s="19"/>
      <c r="I16" s="18"/>
      <c r="J16" s="19"/>
      <c r="L16" s="40"/>
    </row>
    <row r="17" spans="1:12" x14ac:dyDescent="0.35">
      <c r="A17" s="40"/>
      <c r="C17" s="18"/>
      <c r="D17" s="19"/>
      <c r="F17" s="18"/>
      <c r="G17" s="19"/>
      <c r="I17" s="18"/>
      <c r="J17" s="19"/>
      <c r="L17" s="40"/>
    </row>
    <row r="18" spans="1:12" x14ac:dyDescent="0.35">
      <c r="A18" s="40"/>
      <c r="C18" s="32" t="s">
        <v>25</v>
      </c>
      <c r="D18" s="33" t="s">
        <v>362</v>
      </c>
      <c r="E18" s="39"/>
      <c r="F18" s="32" t="s">
        <v>25</v>
      </c>
      <c r="G18" s="33" t="s">
        <v>362</v>
      </c>
      <c r="H18" s="39"/>
      <c r="I18" s="32" t="s">
        <v>25</v>
      </c>
      <c r="J18" s="33" t="s">
        <v>362</v>
      </c>
      <c r="L18" s="40"/>
    </row>
    <row r="19" spans="1:12" ht="15" thickBot="1" x14ac:dyDescent="0.4">
      <c r="A19" s="40"/>
      <c r="C19" s="34">
        <v>1701</v>
      </c>
      <c r="D19" s="35">
        <v>0.95984019591799885</v>
      </c>
      <c r="F19" s="34">
        <v>2781</v>
      </c>
      <c r="G19" s="35">
        <v>1.7312540853487721</v>
      </c>
      <c r="I19" s="34">
        <v>969</v>
      </c>
      <c r="J19" s="35">
        <v>2.0707783049108861</v>
      </c>
      <c r="L19" s="40"/>
    </row>
    <row r="20" spans="1:12" x14ac:dyDescent="0.35">
      <c r="A20" s="40"/>
      <c r="L20" s="40"/>
    </row>
    <row r="21" spans="1:12" ht="15" thickBot="1" x14ac:dyDescent="0.4">
      <c r="A21" s="40"/>
      <c r="L21" s="40"/>
    </row>
    <row r="22" spans="1:12" x14ac:dyDescent="0.35">
      <c r="A22" s="40"/>
      <c r="C22" s="27" t="s">
        <v>15</v>
      </c>
      <c r="D22" s="36"/>
      <c r="E22" s="39"/>
      <c r="F22" s="27" t="s">
        <v>16</v>
      </c>
      <c r="G22" s="36"/>
      <c r="H22" s="39"/>
      <c r="I22" s="27" t="s">
        <v>17</v>
      </c>
      <c r="J22" s="36"/>
      <c r="L22" s="40"/>
    </row>
    <row r="23" spans="1:12" x14ac:dyDescent="0.35">
      <c r="A23" s="40"/>
      <c r="C23" s="32" t="s">
        <v>1</v>
      </c>
      <c r="D23" s="33" t="s">
        <v>2</v>
      </c>
      <c r="E23" s="39"/>
      <c r="F23" s="32" t="s">
        <v>1</v>
      </c>
      <c r="G23" s="33" t="s">
        <v>2</v>
      </c>
      <c r="H23" s="39"/>
      <c r="I23" s="32" t="s">
        <v>1</v>
      </c>
      <c r="J23" s="33" t="s">
        <v>2</v>
      </c>
      <c r="L23" s="40"/>
    </row>
    <row r="24" spans="1:12" x14ac:dyDescent="0.35">
      <c r="A24" s="40"/>
      <c r="C24" s="18" t="s">
        <v>5</v>
      </c>
      <c r="D24" s="19">
        <v>2275</v>
      </c>
      <c r="F24" s="18" t="s">
        <v>5</v>
      </c>
      <c r="G24" s="19">
        <v>1212</v>
      </c>
      <c r="I24" s="18" t="s">
        <v>5</v>
      </c>
      <c r="J24" s="19">
        <v>29511</v>
      </c>
      <c r="L24" s="40"/>
    </row>
    <row r="25" spans="1:12" x14ac:dyDescent="0.35">
      <c r="A25" s="40"/>
      <c r="C25" s="18" t="s">
        <v>6</v>
      </c>
      <c r="D25" s="19">
        <v>3346</v>
      </c>
      <c r="F25" s="18" t="s">
        <v>6</v>
      </c>
      <c r="G25" s="19">
        <v>1217</v>
      </c>
      <c r="I25" s="18" t="s">
        <v>6</v>
      </c>
      <c r="J25" s="19">
        <v>43750</v>
      </c>
      <c r="L25" s="40"/>
    </row>
    <row r="26" spans="1:12" x14ac:dyDescent="0.35">
      <c r="A26" s="40"/>
      <c r="C26" s="18" t="s">
        <v>7</v>
      </c>
      <c r="D26" s="19">
        <v>4041</v>
      </c>
      <c r="F26" s="18" t="s">
        <v>7</v>
      </c>
      <c r="G26" s="19">
        <v>2638</v>
      </c>
      <c r="I26" s="18" t="s">
        <v>7</v>
      </c>
      <c r="J26" s="19">
        <v>57415</v>
      </c>
      <c r="L26" s="40"/>
    </row>
    <row r="27" spans="1:12" x14ac:dyDescent="0.35">
      <c r="A27" s="40"/>
      <c r="C27" s="18" t="s">
        <v>8</v>
      </c>
      <c r="D27" s="19">
        <v>4411</v>
      </c>
      <c r="F27" s="18" t="s">
        <v>8</v>
      </c>
      <c r="G27" s="19">
        <v>3892</v>
      </c>
      <c r="I27" s="18" t="s">
        <v>8</v>
      </c>
      <c r="J27" s="19">
        <v>64026</v>
      </c>
      <c r="L27" s="40"/>
    </row>
    <row r="28" spans="1:12" x14ac:dyDescent="0.35">
      <c r="A28" s="40"/>
      <c r="C28" s="18" t="s">
        <v>9</v>
      </c>
      <c r="D28" s="19">
        <v>3914</v>
      </c>
      <c r="F28" s="18" t="s">
        <v>9</v>
      </c>
      <c r="G28" s="19">
        <v>3116</v>
      </c>
      <c r="I28" s="18" t="s">
        <v>9</v>
      </c>
      <c r="J28" s="19">
        <v>58315</v>
      </c>
      <c r="L28" s="40"/>
    </row>
    <row r="29" spans="1:12" x14ac:dyDescent="0.35">
      <c r="A29" s="40"/>
      <c r="C29" s="18" t="s">
        <v>10</v>
      </c>
      <c r="D29" s="19">
        <v>3605</v>
      </c>
      <c r="F29" s="18" t="s">
        <v>10</v>
      </c>
      <c r="G29" s="19">
        <v>1442</v>
      </c>
      <c r="I29" s="18" t="s">
        <v>10</v>
      </c>
      <c r="J29" s="19">
        <v>51394</v>
      </c>
      <c r="L29" s="40"/>
    </row>
    <row r="30" spans="1:12" x14ac:dyDescent="0.35">
      <c r="A30" s="40"/>
      <c r="C30" s="18" t="s">
        <v>11</v>
      </c>
      <c r="D30" s="19">
        <v>3697</v>
      </c>
      <c r="F30" s="18" t="s">
        <v>11</v>
      </c>
      <c r="G30" s="19">
        <v>725</v>
      </c>
      <c r="I30" s="18" t="s">
        <v>11</v>
      </c>
      <c r="J30" s="19">
        <v>51708</v>
      </c>
      <c r="L30" s="40"/>
    </row>
    <row r="31" spans="1:12" x14ac:dyDescent="0.35">
      <c r="A31" s="40"/>
      <c r="C31" s="18" t="s">
        <v>12</v>
      </c>
      <c r="D31" s="19">
        <v>5317</v>
      </c>
      <c r="F31" s="18" t="s">
        <v>12</v>
      </c>
      <c r="G31" s="19">
        <v>699</v>
      </c>
      <c r="I31" s="18" t="s">
        <v>12</v>
      </c>
      <c r="J31" s="19">
        <v>74074</v>
      </c>
      <c r="L31" s="40"/>
    </row>
    <row r="32" spans="1:12" x14ac:dyDescent="0.35">
      <c r="A32" s="40"/>
      <c r="C32" s="37" t="s">
        <v>359</v>
      </c>
      <c r="D32" s="38">
        <v>30606</v>
      </c>
      <c r="E32" s="39"/>
      <c r="F32" s="37" t="s">
        <v>359</v>
      </c>
      <c r="G32" s="38">
        <v>14941</v>
      </c>
      <c r="H32" s="39"/>
      <c r="I32" s="37" t="s">
        <v>359</v>
      </c>
      <c r="J32" s="38">
        <v>430193</v>
      </c>
      <c r="L32" s="40"/>
    </row>
    <row r="33" spans="1:12" x14ac:dyDescent="0.35">
      <c r="A33" s="40"/>
      <c r="C33" s="18"/>
      <c r="D33" s="19"/>
      <c r="F33" s="18"/>
      <c r="G33" s="19"/>
      <c r="I33" s="103" t="s">
        <v>360</v>
      </c>
      <c r="J33" s="104"/>
      <c r="L33" s="40"/>
    </row>
    <row r="34" spans="1:12" x14ac:dyDescent="0.35">
      <c r="A34" s="40"/>
      <c r="C34" s="18"/>
      <c r="D34" s="19"/>
      <c r="F34" s="18"/>
      <c r="G34" s="19"/>
      <c r="I34" s="105"/>
      <c r="J34" s="106"/>
      <c r="L34" s="40"/>
    </row>
    <row r="35" spans="1:12" x14ac:dyDescent="0.35">
      <c r="A35" s="40"/>
      <c r="C35" s="32" t="s">
        <v>25</v>
      </c>
      <c r="D35" s="33" t="s">
        <v>362</v>
      </c>
      <c r="E35" s="39"/>
      <c r="F35" s="32" t="s">
        <v>25</v>
      </c>
      <c r="G35" s="33" t="s">
        <v>362</v>
      </c>
      <c r="H35" s="39"/>
      <c r="I35" s="32" t="s">
        <v>25</v>
      </c>
      <c r="J35" s="33" t="s">
        <v>362</v>
      </c>
      <c r="L35" s="40"/>
    </row>
    <row r="36" spans="1:12" ht="15" thickBot="1" x14ac:dyDescent="0.4">
      <c r="A36" s="40"/>
      <c r="C36" s="34">
        <v>612</v>
      </c>
      <c r="D36" s="35">
        <v>1.9996079200156831</v>
      </c>
      <c r="F36" s="34">
        <v>850</v>
      </c>
      <c r="G36" s="35">
        <v>5.6890435713807648</v>
      </c>
      <c r="I36" s="34">
        <v>6913</v>
      </c>
      <c r="J36" s="35">
        <v>1.6069531582336301</v>
      </c>
      <c r="L36" s="40"/>
    </row>
    <row r="37" spans="1:12" x14ac:dyDescent="0.35">
      <c r="A37" s="40"/>
      <c r="L37" s="40"/>
    </row>
    <row r="38" spans="1:12" x14ac:dyDescent="0.35">
      <c r="A38" s="40"/>
      <c r="B38" s="40"/>
      <c r="C38" s="40"/>
      <c r="D38" s="40"/>
      <c r="E38" s="40"/>
      <c r="F38" s="40"/>
      <c r="G38" s="40"/>
      <c r="H38" s="40"/>
      <c r="I38" s="40"/>
      <c r="J38" s="40"/>
      <c r="K38" s="40"/>
      <c r="L38" s="40"/>
    </row>
  </sheetData>
  <sheetProtection algorithmName="SHA-512" hashValue="Gqy93y1fTGv84tvKunuBCtUX/Wr5OVUfZThZfdOeID29aQ839mpv83SKqV+pK5cFku8Ipbltm5qx/u0UjdZdmQ==" saltValue="cvtPyhwrF+gGAuMXYOAa7g==" spinCount="100000" sheet="1" objects="1" scenarios="1"/>
  <mergeCells count="2">
    <mergeCell ref="A1:L3"/>
    <mergeCell ref="I33:J34"/>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10</vt:i4>
      </vt:variant>
    </vt:vector>
  </HeadingPairs>
  <TitlesOfParts>
    <vt:vector size="22" baseType="lpstr">
      <vt:lpstr>Instructions</vt:lpstr>
      <vt:lpstr>Calculator 15yrs and over</vt:lpstr>
      <vt:lpstr>Calculator 15-55yrs</vt:lpstr>
      <vt:lpstr>Work Tables</vt:lpstr>
      <vt:lpstr>15-55 Work tables</vt:lpstr>
      <vt:lpstr>Peer Group</vt:lpstr>
      <vt:lpstr>Population Reference 2</vt:lpstr>
      <vt:lpstr>Reference 15yrs and over</vt:lpstr>
      <vt:lpstr>Reference 15-55yrs</vt:lpstr>
      <vt:lpstr>Facility List</vt:lpstr>
      <vt:lpstr>LookupTables</vt:lpstr>
      <vt:lpstr>Data</vt:lpstr>
      <vt:lpstr>ACT</vt:lpstr>
      <vt:lpstr>NSW</vt:lpstr>
      <vt:lpstr>NT</vt:lpstr>
      <vt:lpstr>QLD</vt:lpstr>
      <vt:lpstr>SA</vt:lpstr>
      <vt:lpstr>select</vt:lpstr>
      <vt:lpstr>States</vt:lpstr>
      <vt:lpstr>TAS</vt:lpstr>
      <vt:lpstr>VIC</vt:lpstr>
      <vt:lpstr>WA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WARRIER, Rohit</dc:creator>
  <cp:lastModifiedBy>WARRIER, Rohit</cp:lastModifiedBy>
  <dcterms:created xsi:type="dcterms:W3CDTF">2015-06-05T18:17:20Z</dcterms:created>
  <dcterms:modified xsi:type="dcterms:W3CDTF">2024-06-25T00:17:46Z</dcterms:modified>
</cp:coreProperties>
</file>