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richPivotRecords1.xml" ContentType="application/vnd.openxmlformats-officedocument.spreadsheetml.richPivot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slicers/slicer1.xml" ContentType="application/vnd.ms-excel.slicer+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kattja\AppData\Roaming\Micro Focus\Offline Records\Offline Records (CP)\National ~ SAFETY QUALITY - Implementation(11)\"/>
    </mc:Choice>
  </mc:AlternateContent>
  <xr:revisionPtr revIDLastSave="0" documentId="13_ncr:1_{36AE5133-3F57-4F14-99C9-860D6A3CDF14}" xr6:coauthVersionLast="47" xr6:coauthVersionMax="47" xr10:uidLastSave="{00000000-0000-0000-0000-000000000000}"/>
  <bookViews>
    <workbookView xWindow="-120" yWindow="-120" windowWidth="29040" windowHeight="17640" tabRatio="649" firstSheet="1" activeTab="1" xr2:uid="{9A636CE4-43A9-46F0-9CB4-0C42C8BCE354}"/>
  </bookViews>
  <sheets>
    <sheet name="Reference" sheetId="6" state="hidden" r:id="rId1"/>
    <sheet name="How to use this tool" sheetId="7" r:id="rId2"/>
    <sheet name="1. Self-assessment" sheetId="1" r:id="rId3"/>
    <sheet name="2. Evidence list" sheetId="2" r:id="rId4"/>
    <sheet name="3. Task list" sheetId="3" r:id="rId5"/>
    <sheet name="4. Overview of progress" sheetId="4" r:id="rId6"/>
    <sheet name="5. Evidence summary" sheetId="5" r:id="rId7"/>
  </sheets>
  <definedNames>
    <definedName name="_xlnm._FilterDatabase" localSheetId="2" hidden="1">'1. Self-assessment'!$B$5:$F$117</definedName>
    <definedName name="_xlnm._FilterDatabase" localSheetId="5" hidden="1">'4. Overview of progress'!$B$8:$N$218</definedName>
    <definedName name="_xlnm._FilterDatabase" localSheetId="0" hidden="1">Reference!$A$1:$D$60</definedName>
    <definedName name="A_1.01">'1. Self-assessment'!$E$9</definedName>
    <definedName name="A_1.02">'1. Self-assessment'!$E$11</definedName>
    <definedName name="A_1.03">'1. Self-assessment'!$E$12</definedName>
    <definedName name="A_1.04">'1. Self-assessment'!$E$13</definedName>
    <definedName name="A_1.05">'1. Self-assessment'!$E$14</definedName>
    <definedName name="A_1.06">'1. Self-assessment'!$E$16</definedName>
    <definedName name="A_1.07">'1. Self-assessment'!$E$19</definedName>
    <definedName name="A_1.08">'1. Self-assessment'!$E$21</definedName>
    <definedName name="A_1.09">'1. Self-assessment'!$E$22</definedName>
    <definedName name="A_1.10">'1. Self-assessment'!$E$24</definedName>
    <definedName name="A_1.11">'1. Self-assessment'!$E$26</definedName>
    <definedName name="A_1.12">'1. Self-assessment'!$E$27</definedName>
    <definedName name="A_1.13">'1. Self-assessment'!$E$29</definedName>
    <definedName name="A_1.14">'1. Self-assessment'!$E$30</definedName>
    <definedName name="A_1.15">'1. Self-assessment'!$E$32</definedName>
    <definedName name="A_1.16">'1. Self-assessment'!$E$34</definedName>
    <definedName name="A_1.17">'1. Self-assessment'!$E$35</definedName>
    <definedName name="A_1.18">'1. Self-assessment'!$E$38</definedName>
    <definedName name="A_1.19">'1. Self-assessment'!$E$39</definedName>
    <definedName name="A_1.20">'1. Self-assessment'!$E$40</definedName>
    <definedName name="A_1.21">'1. Self-assessment'!$E$42</definedName>
    <definedName name="A_1.22">'1. Self-assessment'!$E$44</definedName>
    <definedName name="A_1.23">'1. Self-assessment'!$E$45</definedName>
    <definedName name="A_1.24">'1. Self-assessment'!$E$47</definedName>
    <definedName name="A_1.25">'1. Self-assessment'!$E$50</definedName>
    <definedName name="A_1.26">'1. Self-assessment'!$E$51</definedName>
    <definedName name="A_1.27">'1. Self-assessment'!$E$52</definedName>
    <definedName name="A_1.28">'1. Self-assessment'!$E$54</definedName>
    <definedName name="A_1.29">'1. Self-assessment'!$E$55</definedName>
    <definedName name="A_1.30">'1. Self-assessment'!$E$56</definedName>
    <definedName name="A_1.31">'1. Self-assessment'!$E$58</definedName>
    <definedName name="A_1.32">'1. Self-assessment'!$E$59</definedName>
    <definedName name="A_1.33">'1. Self-assessment'!$E$61</definedName>
    <definedName name="A_1.34">'1. Self-assessment'!$E$62</definedName>
    <definedName name="A_1.35">'1. Self-assessment'!$E$64</definedName>
    <definedName name="A_1.36">'1. Self-assessment'!$E$66</definedName>
    <definedName name="A_2.01">'1. Self-assessment'!$E$70</definedName>
    <definedName name="A_2.02">'1. Self-assessment'!$E$71</definedName>
    <definedName name="A_2.03">'1. Self-assessment'!$E$72</definedName>
    <definedName name="A_2.04">'1. Self-assessment'!$E$74</definedName>
    <definedName name="A_2.05">'1. Self-assessment'!$E$77</definedName>
    <definedName name="A_2.06">'1. Self-assessment'!$E$78</definedName>
    <definedName name="A_2.07">'1. Self-assessment'!$E$81</definedName>
    <definedName name="A_2.08">'1. Self-assessment'!$E$82</definedName>
    <definedName name="A_2.09">'1. Self-assessment'!$E$83</definedName>
    <definedName name="A_2.10">'1. Self-assessment'!$E$85</definedName>
    <definedName name="A_2.11">'1. Self-assessment'!$E$87</definedName>
    <definedName name="A_3.01">'1. Self-assessment'!$E$91</definedName>
    <definedName name="A_3.02">'1. Self-assessment'!$E$93</definedName>
    <definedName name="A_3.03">'1. Self-assessment'!$E$95</definedName>
    <definedName name="A_3.04">'1. Self-assessment'!$E$98</definedName>
    <definedName name="A_3.05">'1. Self-assessment'!$E$101</definedName>
    <definedName name="A_3.06">'1. Self-assessment'!$E$103</definedName>
    <definedName name="A_3.07">'1. Self-assessment'!$E$106</definedName>
    <definedName name="A_3.08">'1. Self-assessment'!$E$108</definedName>
    <definedName name="A_3.09">'1. Self-assessment'!$E$110</definedName>
    <definedName name="A_3.10">'1. Self-assessment'!$E$113</definedName>
    <definedName name="A_3.11">'1. Self-assessment'!$E$115</definedName>
    <definedName name="A_3.12">'1. Self-assessment'!$E$117</definedName>
    <definedName name="E_1.01">'2. Evidence list'!$E$7</definedName>
    <definedName name="E_1.02">'2. Evidence list'!$E$13</definedName>
    <definedName name="E_1.03">'2. Evidence list'!$E$18</definedName>
    <definedName name="E_1.04">'2. Evidence list'!$E$23</definedName>
    <definedName name="E_1.05">'2. Evidence list'!$E$28</definedName>
    <definedName name="E_1.06">'2. Evidence list'!$E$34</definedName>
    <definedName name="E_1.07">'2. Evidence list'!$E$41</definedName>
    <definedName name="E_1.08">'2. Evidence list'!$E$47</definedName>
    <definedName name="E_1.09">'2. Evidence list'!$E$52</definedName>
    <definedName name="E_1.10">'2. Evidence list'!$E$58</definedName>
    <definedName name="E_1.11">'2. Evidence list'!$E$64</definedName>
    <definedName name="E_1.12">'2. Evidence list'!$E$69</definedName>
    <definedName name="E_1.13">'2. Evidence list'!$E$75</definedName>
    <definedName name="E_1.14">'2. Evidence list'!$E$80</definedName>
    <definedName name="E_1.15">'2. Evidence list'!$E$86</definedName>
    <definedName name="E_1.16">'2. Evidence list'!$E$92</definedName>
    <definedName name="E_1.17">'2. Evidence list'!$E$97</definedName>
    <definedName name="E_1.18">'2. Evidence list'!$E$104</definedName>
    <definedName name="E_1.19">'2. Evidence list'!$E$109</definedName>
    <definedName name="E_1.20">'2. Evidence list'!$E$114</definedName>
    <definedName name="E_1.21">'2. Evidence list'!$E$120</definedName>
    <definedName name="E_1.22">'2. Evidence list'!$E$126</definedName>
    <definedName name="E_1.23">'2. Evidence list'!$E$131</definedName>
    <definedName name="E_1.24">'2. Evidence list'!$E$137</definedName>
    <definedName name="E_1.25">'2. Evidence list'!$E$144</definedName>
    <definedName name="E_1.26">'2. Evidence list'!$E$149</definedName>
    <definedName name="E_1.27">'2. Evidence list'!$E$154</definedName>
    <definedName name="E_1.28">'2. Evidence list'!$E$160</definedName>
    <definedName name="E_1.29">'2. Evidence list'!$E$165</definedName>
    <definedName name="E_1.30">'2. Evidence list'!$E$170</definedName>
    <definedName name="E_1.31">'2. Evidence list'!$E$176</definedName>
    <definedName name="E_1.32">'2. Evidence list'!$E$181</definedName>
    <definedName name="E_1.33">'2. Evidence list'!$E$187</definedName>
    <definedName name="E_1.34">'2. Evidence list'!$E$192</definedName>
    <definedName name="E_1.35">'2. Evidence list'!$E$198</definedName>
    <definedName name="E_1.36">'2. Evidence list'!$E$204</definedName>
    <definedName name="E_2.01">'2. Evidence list'!$E$212</definedName>
    <definedName name="E_2.02">'2. Evidence list'!$E$217</definedName>
    <definedName name="E_2.03">'2. Evidence list'!$E$222</definedName>
    <definedName name="E_2.04">'2. Evidence list'!$E$228</definedName>
    <definedName name="E_2.05">'2. Evidence list'!$E$235</definedName>
    <definedName name="E_2.06">'2. Evidence list'!$E$240</definedName>
    <definedName name="E_2.07">'2. Evidence list'!$E$247</definedName>
    <definedName name="E_2.08">'2. Evidence list'!$E$252</definedName>
    <definedName name="E_2.09">'2. Evidence list'!$E$257</definedName>
    <definedName name="E_2.10">'2. Evidence list'!$E$263</definedName>
    <definedName name="E_2.11">'2. Evidence list'!$E$269</definedName>
    <definedName name="E_3.01">'2. Evidence list'!$E$277</definedName>
    <definedName name="E_3.02">'2. Evidence list'!$E$283</definedName>
    <definedName name="E_3.03">'2. Evidence list'!$E$289</definedName>
    <definedName name="E_3.04">'2. Evidence list'!$E$296</definedName>
    <definedName name="E_3.05">'2. Evidence list'!$E$303</definedName>
    <definedName name="E_3.06">'2. Evidence list'!$E$309</definedName>
    <definedName name="E_3.07">'2. Evidence list'!$E$316</definedName>
    <definedName name="E_3.08">'2. Evidence list'!$E$322</definedName>
    <definedName name="E_3.09">'2. Evidence list'!$E$328</definedName>
    <definedName name="E_3.10">'2. Evidence list'!$E$335</definedName>
    <definedName name="E_3.11">'2. Evidence list'!$E$341</definedName>
    <definedName name="E_3.12">'2. Evidence list'!$E$347</definedName>
    <definedName name="_xlnm.Print_Titles" localSheetId="2">'1. Self-assessment'!$1:$5</definedName>
    <definedName name="_xlnm.Print_Titles" localSheetId="5">'4. Overview of progress'!$1:$8</definedName>
    <definedName name="Slicer_Is_the_Item_applicable?">#N/A</definedName>
    <definedName name="Slicer_Standard">#N/A</definedName>
    <definedName name="T_1.01">'3. Task list'!$B$7</definedName>
    <definedName name="T_1.02">'3. Task list'!$B$13</definedName>
    <definedName name="T_1.03">'3. Task list'!$B$18</definedName>
    <definedName name="T_1.04">'3. Task list'!$B$23</definedName>
    <definedName name="T_1.05">'3. Task list'!$B$28</definedName>
    <definedName name="T_1.06">'3. Task list'!$B$34</definedName>
    <definedName name="T_1.07">'3. Task list'!$B$41</definedName>
    <definedName name="T_1.08">'3. Task list'!$B$47</definedName>
    <definedName name="T_1.09">'3. Task list'!$B$52</definedName>
    <definedName name="T_1.10">'3. Task list'!$B$58</definedName>
    <definedName name="T_1.11">'3. Task list'!$B$64</definedName>
    <definedName name="T_1.12">'3. Task list'!$B$69</definedName>
    <definedName name="T_1.13">'3. Task list'!$B$75</definedName>
    <definedName name="T_1.14">'3. Task list'!$B$80</definedName>
    <definedName name="T_1.15">'3. Task list'!$B$86</definedName>
    <definedName name="T_1.16">'3. Task list'!$B$92</definedName>
    <definedName name="T_1.17">'3. Task list'!$B$97</definedName>
    <definedName name="T_1.18">'3. Task list'!$B$104</definedName>
    <definedName name="T_1.19">'3. Task list'!$B$109</definedName>
    <definedName name="T_1.20">'3. Task list'!$B$114</definedName>
    <definedName name="T_1.21">'3. Task list'!$B$120</definedName>
    <definedName name="T_1.22">'3. Task list'!$B$126</definedName>
    <definedName name="T_1.23">'3. Task list'!$B$131</definedName>
    <definedName name="T_1.24">'3. Task list'!$B$137</definedName>
    <definedName name="T_1.25">'3. Task list'!$B$144</definedName>
    <definedName name="T_1.26">'3. Task list'!$B$149</definedName>
    <definedName name="T_1.27">'3. Task list'!$B$154</definedName>
    <definedName name="T_1.28">'3. Task list'!$B$160</definedName>
    <definedName name="T_1.29">'3. Task list'!$B$165</definedName>
    <definedName name="T_1.30">'3. Task list'!$B$170</definedName>
    <definedName name="T_1.31">'3. Task list'!$B$176</definedName>
    <definedName name="T_1.32">'3. Task list'!$B$181</definedName>
    <definedName name="T_1.33">'3. Task list'!$B$187</definedName>
    <definedName name="T_1.34">'3. Task list'!$B$192</definedName>
    <definedName name="T_1.35">'3. Task list'!$B$198</definedName>
    <definedName name="T_1.36">'3. Task list'!$B$204</definedName>
    <definedName name="T_201">'3. Task list'!$B$212</definedName>
    <definedName name="T_202">'3. Task list'!$B$217</definedName>
    <definedName name="T_203">'3. Task list'!$B$222</definedName>
    <definedName name="T_204">'3. Task list'!$B$228</definedName>
    <definedName name="T_205">'3. Task list'!$B$235</definedName>
    <definedName name="T_206">'3. Task list'!$B$240</definedName>
    <definedName name="T_207">'3. Task list'!$B$247</definedName>
    <definedName name="T_208">'3. Task list'!$B$252</definedName>
    <definedName name="T_209">'3. Task list'!$B$257</definedName>
    <definedName name="T_210">'3. Task list'!$B$263</definedName>
    <definedName name="T_211">'3. Task list'!$B$269</definedName>
    <definedName name="T_301">'3. Task list'!$B$277</definedName>
    <definedName name="T_302">'3. Task list'!$B$283</definedName>
    <definedName name="T_303">'3. Task list'!$B$289</definedName>
    <definedName name="T_304">'3. Task list'!$B$296</definedName>
    <definedName name="T_305">'3. Task list'!$B$303</definedName>
    <definedName name="T_306">'3. Task list'!$B$309</definedName>
    <definedName name="T_307">'3. Task list'!$B$316</definedName>
    <definedName name="T_308">'3. Task list'!$B$322</definedName>
    <definedName name="T_309">'3. Task list'!$B$328</definedName>
    <definedName name="T_310">'3. Task list'!$B$335</definedName>
    <definedName name="T_311">'3. Task list'!$B$341</definedName>
    <definedName name="T_312">'3. Task list'!$B$347</definedName>
  </definedNames>
  <calcPr calcId="191029"/>
  <pivotCaches>
    <pivotCache cacheId="0" r:id="rId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9"/>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1" l="1" a="1"/>
  <c r="I9" i="1" s="1"/>
  <c r="I13" i="1" a="1"/>
  <c r="I13" i="1" s="1"/>
  <c r="E348" i="2"/>
  <c r="E349" i="2" s="1"/>
  <c r="E350" i="2" s="1"/>
  <c r="E351" i="2" s="1"/>
  <c r="E342" i="2"/>
  <c r="E343" i="2" s="1"/>
  <c r="E344" i="2" s="1"/>
  <c r="E345" i="2" s="1"/>
  <c r="E337" i="2"/>
  <c r="E338" i="2" s="1"/>
  <c r="E339" i="2" s="1"/>
  <c r="E336" i="2"/>
  <c r="E329" i="2"/>
  <c r="E330" i="2" s="1"/>
  <c r="E331" i="2" s="1"/>
  <c r="E332" i="2" s="1"/>
  <c r="E324" i="2"/>
  <c r="E325" i="2" s="1"/>
  <c r="E326" i="2" s="1"/>
  <c r="E323" i="2"/>
  <c r="E317" i="2"/>
  <c r="E318" i="2" s="1"/>
  <c r="E319" i="2" s="1"/>
  <c r="E320" i="2" s="1"/>
  <c r="E311" i="2"/>
  <c r="E312" i="2" s="1"/>
  <c r="E313" i="2" s="1"/>
  <c r="E310" i="2"/>
  <c r="E304" i="2"/>
  <c r="E305" i="2" s="1"/>
  <c r="E306" i="2" s="1"/>
  <c r="E307" i="2" s="1"/>
  <c r="E298" i="2"/>
  <c r="E299" i="2" s="1"/>
  <c r="E300" i="2" s="1"/>
  <c r="E297" i="2"/>
  <c r="E290" i="2"/>
  <c r="E291" i="2" s="1"/>
  <c r="E292" i="2" s="1"/>
  <c r="E293" i="2" s="1"/>
  <c r="E285" i="2"/>
  <c r="E286" i="2" s="1"/>
  <c r="E287" i="2" s="1"/>
  <c r="E284" i="2"/>
  <c r="E278" i="2"/>
  <c r="E279" i="2" s="1"/>
  <c r="E280" i="2" s="1"/>
  <c r="E281" i="2" s="1"/>
  <c r="E271" i="2"/>
  <c r="E272" i="2" s="1"/>
  <c r="E273" i="2" s="1"/>
  <c r="E270" i="2"/>
  <c r="E264" i="2"/>
  <c r="E265" i="2" s="1"/>
  <c r="E266" i="2" s="1"/>
  <c r="E267" i="2" s="1"/>
  <c r="E259" i="2"/>
  <c r="E260" i="2" s="1"/>
  <c r="E261" i="2" s="1"/>
  <c r="E258" i="2"/>
  <c r="E253" i="2"/>
  <c r="E254" i="2" s="1"/>
  <c r="E255" i="2" s="1"/>
  <c r="E256" i="2" s="1"/>
  <c r="E249" i="2"/>
  <c r="E250" i="2" s="1"/>
  <c r="E251" i="2" s="1"/>
  <c r="E248" i="2"/>
  <c r="E241" i="2"/>
  <c r="E242" i="2" s="1"/>
  <c r="E243" i="2" s="1"/>
  <c r="E244" i="2" s="1"/>
  <c r="E237" i="2"/>
  <c r="E238" i="2" s="1"/>
  <c r="E239" i="2" s="1"/>
  <c r="E236" i="2"/>
  <c r="E229" i="2"/>
  <c r="E230" i="2" s="1"/>
  <c r="E231" i="2" s="1"/>
  <c r="E232" i="2" s="1"/>
  <c r="E224" i="2"/>
  <c r="E225" i="2" s="1"/>
  <c r="E226" i="2" s="1"/>
  <c r="E223" i="2"/>
  <c r="E218" i="2"/>
  <c r="E219" i="2" s="1"/>
  <c r="E220" i="2" s="1"/>
  <c r="E221" i="2" s="1"/>
  <c r="E214" i="2"/>
  <c r="E215" i="2" s="1"/>
  <c r="E216" i="2" s="1"/>
  <c r="E213" i="2"/>
  <c r="E205" i="2"/>
  <c r="E206" i="2" s="1"/>
  <c r="E207" i="2" s="1"/>
  <c r="E208" i="2" s="1"/>
  <c r="E200" i="2"/>
  <c r="E201" i="2" s="1"/>
  <c r="E202" i="2" s="1"/>
  <c r="E199" i="2"/>
  <c r="E193" i="2"/>
  <c r="E194" i="2" s="1"/>
  <c r="E195" i="2" s="1"/>
  <c r="E196" i="2" s="1"/>
  <c r="E189" i="2"/>
  <c r="E190" i="2" s="1"/>
  <c r="E191" i="2" s="1"/>
  <c r="E188" i="2"/>
  <c r="E182" i="2"/>
  <c r="E183" i="2" s="1"/>
  <c r="E184" i="2" s="1"/>
  <c r="E185" i="2" s="1"/>
  <c r="E178" i="2"/>
  <c r="E179" i="2" s="1"/>
  <c r="E180" i="2" s="1"/>
  <c r="E177" i="2"/>
  <c r="E171" i="2"/>
  <c r="E172" i="2" s="1"/>
  <c r="E173" i="2" s="1"/>
  <c r="E174" i="2" s="1"/>
  <c r="E167" i="2"/>
  <c r="E168" i="2" s="1"/>
  <c r="E169" i="2" s="1"/>
  <c r="E166" i="2"/>
  <c r="E161" i="2"/>
  <c r="E162" i="2" s="1"/>
  <c r="E163" i="2" s="1"/>
  <c r="E164" i="2" s="1"/>
  <c r="E156" i="2"/>
  <c r="E157" i="2" s="1"/>
  <c r="E158" i="2" s="1"/>
  <c r="E155" i="2"/>
  <c r="E150" i="2"/>
  <c r="E151" i="2" s="1"/>
  <c r="E152" i="2" s="1"/>
  <c r="E153" i="2" s="1"/>
  <c r="E146" i="2"/>
  <c r="E147" i="2" s="1"/>
  <c r="E148" i="2" s="1"/>
  <c r="E145" i="2"/>
  <c r="E138" i="2"/>
  <c r="E139" i="2" s="1"/>
  <c r="E140" i="2" s="1"/>
  <c r="E141" i="2" s="1"/>
  <c r="E133" i="2"/>
  <c r="E134" i="2" s="1"/>
  <c r="E135" i="2" s="1"/>
  <c r="E132" i="2"/>
  <c r="E127" i="2"/>
  <c r="E128" i="2" s="1"/>
  <c r="E129" i="2" s="1"/>
  <c r="E130" i="2" s="1"/>
  <c r="E122" i="2"/>
  <c r="E123" i="2" s="1"/>
  <c r="E124" i="2" s="1"/>
  <c r="E121" i="2"/>
  <c r="E115" i="2"/>
  <c r="E116" i="2" s="1"/>
  <c r="E117" i="2" s="1"/>
  <c r="E118" i="2" s="1"/>
  <c r="E111" i="2"/>
  <c r="E112" i="2" s="1"/>
  <c r="E113" i="2" s="1"/>
  <c r="E110" i="2"/>
  <c r="E105" i="2"/>
  <c r="E106" i="2" s="1"/>
  <c r="E107" i="2" s="1"/>
  <c r="E108" i="2" s="1"/>
  <c r="E99" i="2"/>
  <c r="E100" i="2" s="1"/>
  <c r="E101" i="2" s="1"/>
  <c r="E98" i="2"/>
  <c r="E93" i="2"/>
  <c r="E94" i="2" s="1"/>
  <c r="E95" i="2" s="1"/>
  <c r="E96" i="2" s="1"/>
  <c r="E88" i="2"/>
  <c r="E89" i="2" s="1"/>
  <c r="E90" i="2" s="1"/>
  <c r="E87" i="2"/>
  <c r="E81" i="2"/>
  <c r="E82" i="2" s="1"/>
  <c r="E83" i="2" s="1"/>
  <c r="E84" i="2" s="1"/>
  <c r="E77" i="2"/>
  <c r="E78" i="2" s="1"/>
  <c r="E79" i="2" s="1"/>
  <c r="E76" i="2"/>
  <c r="E70" i="2"/>
  <c r="E71" i="2" s="1"/>
  <c r="E72" i="2" s="1"/>
  <c r="E73" i="2" s="1"/>
  <c r="E66" i="2"/>
  <c r="E67" i="2" s="1"/>
  <c r="E68" i="2" s="1"/>
  <c r="E65" i="2"/>
  <c r="E59" i="2"/>
  <c r="E60" i="2" s="1"/>
  <c r="E61" i="2" s="1"/>
  <c r="E62" i="2" s="1"/>
  <c r="E54" i="2"/>
  <c r="E55" i="2" s="1"/>
  <c r="E56" i="2" s="1"/>
  <c r="E53" i="2"/>
  <c r="E48" i="2"/>
  <c r="E49" i="2" s="1"/>
  <c r="E50" i="2" s="1"/>
  <c r="E51" i="2" s="1"/>
  <c r="E43" i="2"/>
  <c r="E44" i="2" s="1"/>
  <c r="E45" i="2" s="1"/>
  <c r="E42" i="2"/>
  <c r="E35" i="2"/>
  <c r="E36" i="2" s="1"/>
  <c r="E37" i="2" s="1"/>
  <c r="E38" i="2" s="1"/>
  <c r="E30" i="2"/>
  <c r="E31" i="2" s="1"/>
  <c r="E32" i="2" s="1"/>
  <c r="E29" i="2"/>
  <c r="E24" i="2"/>
  <c r="E25" i="2" s="1"/>
  <c r="E26" i="2" s="1"/>
  <c r="E27" i="2" s="1"/>
  <c r="E20" i="2"/>
  <c r="E21" i="2" s="1"/>
  <c r="E22" i="2" s="1"/>
  <c r="E19" i="2"/>
  <c r="E14" i="2"/>
  <c r="E15" i="2" s="1"/>
  <c r="E16" i="2" s="1"/>
  <c r="E17" i="2" s="1"/>
  <c r="E9" i="2"/>
  <c r="E10" i="2" s="1"/>
  <c r="E11" i="2" s="1"/>
  <c r="E8" i="2"/>
  <c r="I117" i="1" a="1"/>
  <c r="I117" i="1" s="1"/>
  <c r="I115" i="1" a="1"/>
  <c r="I115" i="1" s="1"/>
  <c r="I113" i="1" a="1"/>
  <c r="I113" i="1" s="1"/>
  <c r="I110" i="1" a="1"/>
  <c r="I110" i="1" s="1"/>
  <c r="I108" i="1" a="1"/>
  <c r="I108" i="1" s="1"/>
  <c r="I106" i="1" a="1"/>
  <c r="I106" i="1" s="1"/>
  <c r="I103" i="1" a="1"/>
  <c r="I103" i="1" s="1"/>
  <c r="I101" i="1" a="1"/>
  <c r="I101" i="1" s="1"/>
  <c r="I98" i="1" a="1"/>
  <c r="I98" i="1" s="1"/>
  <c r="I95" i="1" a="1"/>
  <c r="I95" i="1" s="1"/>
  <c r="I93" i="1" a="1"/>
  <c r="I93" i="1" s="1"/>
  <c r="I91" i="1" a="1"/>
  <c r="I91" i="1" s="1"/>
  <c r="I87" i="1" a="1"/>
  <c r="I87" i="1" s="1"/>
  <c r="I85" i="1" a="1"/>
  <c r="I85" i="1" s="1"/>
  <c r="I83" i="1" a="1"/>
  <c r="I83" i="1" s="1"/>
  <c r="I82" i="1" a="1"/>
  <c r="I82" i="1" s="1"/>
  <c r="I81" i="1" a="1"/>
  <c r="I81" i="1" s="1"/>
  <c r="I78" i="1" a="1"/>
  <c r="I78" i="1" s="1"/>
  <c r="I77" i="1" a="1"/>
  <c r="I77" i="1" s="1"/>
  <c r="I74" i="1" a="1"/>
  <c r="I74" i="1" s="1"/>
  <c r="I72" i="1" a="1"/>
  <c r="I72" i="1" s="1"/>
  <c r="I71" i="1" a="1"/>
  <c r="I71" i="1" s="1"/>
  <c r="I70" i="1" a="1"/>
  <c r="I70" i="1" s="1"/>
  <c r="I66" i="1" a="1"/>
  <c r="I66" i="1" s="1"/>
  <c r="I64" i="1" a="1"/>
  <c r="I64" i="1" s="1"/>
  <c r="I62" i="1" a="1"/>
  <c r="I62" i="1" s="1"/>
  <c r="I61" i="1" a="1"/>
  <c r="I61" i="1" s="1"/>
  <c r="I59" i="1" a="1"/>
  <c r="I59" i="1" s="1"/>
  <c r="I58" i="1" a="1"/>
  <c r="I58" i="1" s="1"/>
  <c r="I56" i="1" l="1" a="1"/>
  <c r="I56" i="1" s="1"/>
  <c r="I55" i="1" a="1"/>
  <c r="I55" i="1" s="1"/>
  <c r="I54" i="1" a="1"/>
  <c r="I54" i="1" s="1"/>
  <c r="I52" i="1" a="1"/>
  <c r="I52" i="1" s="1"/>
  <c r="I50" i="1" a="1"/>
  <c r="I50" i="1" s="1"/>
  <c r="I51" i="1" a="1"/>
  <c r="I51" i="1" s="1"/>
  <c r="I47" i="1" a="1"/>
  <c r="I47" i="1" s="1"/>
  <c r="I45" i="1" a="1"/>
  <c r="I45" i="1" s="1"/>
  <c r="I44" i="1" a="1"/>
  <c r="I44" i="1" s="1"/>
  <c r="I42" i="1" a="1"/>
  <c r="I42" i="1" s="1"/>
  <c r="I40" i="1" a="1"/>
  <c r="I40" i="1" s="1"/>
  <c r="I39" i="1" a="1"/>
  <c r="I39" i="1" s="1"/>
  <c r="I38" i="1" a="1"/>
  <c r="I38" i="1" s="1"/>
  <c r="I35" i="1" a="1"/>
  <c r="I35" i="1" s="1"/>
  <c r="I34" i="1" a="1"/>
  <c r="I34" i="1" s="1"/>
  <c r="I32" i="1" a="1"/>
  <c r="I32" i="1" s="1"/>
  <c r="I30" i="1" a="1"/>
  <c r="I30" i="1" s="1"/>
  <c r="I29" i="1" a="1"/>
  <c r="I29" i="1" s="1"/>
  <c r="I27" i="1" a="1"/>
  <c r="I27" i="1" s="1"/>
  <c r="I26" i="1" a="1"/>
  <c r="I26" i="1" s="1"/>
  <c r="I24" i="1" a="1"/>
  <c r="I24" i="1" s="1"/>
  <c r="I22" i="1" a="1"/>
  <c r="I22" i="1" s="1"/>
  <c r="I21" i="1" a="1"/>
  <c r="I21" i="1" s="1"/>
  <c r="I19" i="1" a="1"/>
  <c r="I19" i="1" s="1"/>
  <c r="I16" i="1" a="1"/>
  <c r="I16" i="1" s="1"/>
  <c r="I14" i="1" a="1"/>
  <c r="I14" i="1" s="1"/>
  <c r="I12" i="1" a="1"/>
  <c r="I12" i="1" s="1"/>
  <c r="C217" i="4" l="1" a="1"/>
  <c r="C217" i="4" s="1"/>
  <c r="C213" i="4" a="1"/>
  <c r="C213" i="4" s="1"/>
  <c r="C209" i="4" a="1"/>
  <c r="C209" i="4" s="1"/>
  <c r="C204" i="4" a="1"/>
  <c r="C204" i="4" s="1"/>
  <c r="C200" i="4" a="1"/>
  <c r="C200" i="4" s="1"/>
  <c r="C196" i="4" a="1"/>
  <c r="C196" i="4" s="1"/>
  <c r="C191" i="4" a="1"/>
  <c r="C191" i="4" s="1"/>
  <c r="C187" i="4" a="1"/>
  <c r="C187" i="4" s="1"/>
  <c r="C182" i="4" a="1"/>
  <c r="C182" i="4" s="1"/>
  <c r="C177" i="4" a="1"/>
  <c r="C177" i="4" s="1"/>
  <c r="C173" i="4" a="1"/>
  <c r="C173" i="4" s="1"/>
  <c r="C169" i="4" a="1"/>
  <c r="C169" i="4" s="1"/>
  <c r="C163" i="4" a="1"/>
  <c r="C163" i="4" s="1"/>
  <c r="C159" i="4" a="1"/>
  <c r="C159" i="4" s="1"/>
  <c r="C155" i="4" a="1"/>
  <c r="C155" i="4" s="1"/>
  <c r="C153" i="4" a="1"/>
  <c r="C153" i="4" s="1"/>
  <c r="C151" i="4" a="1"/>
  <c r="C151" i="4" s="1"/>
  <c r="C146" i="4" a="1"/>
  <c r="C146" i="4" s="1"/>
  <c r="C144" i="4" a="1"/>
  <c r="C144" i="4" s="1"/>
  <c r="C139" i="4" a="1"/>
  <c r="C139" i="4" s="1"/>
  <c r="C135" i="4" a="1"/>
  <c r="C135" i="4" s="1"/>
  <c r="C133" i="4" a="1"/>
  <c r="C133" i="4" s="1"/>
  <c r="C131" i="4" a="1"/>
  <c r="C131" i="4" s="1"/>
  <c r="C125" i="4" a="1"/>
  <c r="C125" i="4" s="1"/>
  <c r="C121" i="4" a="1"/>
  <c r="C121" i="4" s="1"/>
  <c r="C117" i="4" a="1"/>
  <c r="C117" i="4" s="1"/>
  <c r="C115" i="4" a="1"/>
  <c r="C115" i="4" s="1"/>
  <c r="C111" i="4" a="1"/>
  <c r="C111" i="4" s="1"/>
  <c r="C109" i="4" a="1"/>
  <c r="C109" i="4" s="1"/>
  <c r="C104" i="4" a="1"/>
  <c r="C104" i="4" s="1"/>
  <c r="C102" i="4" a="1"/>
  <c r="C102" i="4" s="1"/>
  <c r="C100" i="4" a="1"/>
  <c r="C100" i="4" s="1"/>
  <c r="C96" i="4" a="1"/>
  <c r="C96" i="4" s="1"/>
  <c r="C94" i="4" a="1"/>
  <c r="C94" i="4" s="1"/>
  <c r="C92" i="4" a="1"/>
  <c r="C92" i="4" s="1"/>
  <c r="C87" i="4" a="1"/>
  <c r="C87" i="4" s="1"/>
  <c r="C83" i="4" a="1"/>
  <c r="C83" i="4" s="1"/>
  <c r="C81" i="4" a="1"/>
  <c r="C81" i="4" s="1"/>
  <c r="C77" i="4" a="1"/>
  <c r="C77" i="4" s="1"/>
  <c r="C73" i="4" a="1"/>
  <c r="C73" i="4" s="1"/>
  <c r="C71" i="4" a="1"/>
  <c r="C71" i="4" s="1"/>
  <c r="C69" i="4" a="1"/>
  <c r="C69" i="4" s="1"/>
  <c r="C64" i="4" a="1"/>
  <c r="C64" i="4" s="1"/>
  <c r="C62" i="4" a="1"/>
  <c r="C62" i="4" s="1"/>
  <c r="C58" i="4" a="1"/>
  <c r="C58" i="4" s="1"/>
  <c r="C54" i="4" a="1"/>
  <c r="C54" i="4" s="1"/>
  <c r="C52" i="4" a="1"/>
  <c r="C52" i="4" s="1"/>
  <c r="C48" i="4" a="1"/>
  <c r="C48" i="4" s="1"/>
  <c r="C46" i="4" a="1"/>
  <c r="C46" i="4" s="1"/>
  <c r="C42" i="4" a="1"/>
  <c r="C42" i="4" s="1"/>
  <c r="C38" i="4" a="1"/>
  <c r="C38" i="4" s="1"/>
  <c r="C36" i="4" a="1"/>
  <c r="C36" i="4" s="1"/>
  <c r="C32" i="4" a="1"/>
  <c r="C32" i="4" s="1"/>
  <c r="C27" i="4" a="1"/>
  <c r="C27" i="4" s="1"/>
  <c r="C23" i="4" a="1"/>
  <c r="C23" i="4" s="1"/>
  <c r="C21" i="4" a="1"/>
  <c r="C21" i="4" s="1"/>
  <c r="C19" i="4" a="1"/>
  <c r="C19" i="4" s="1"/>
  <c r="C13" i="4" a="1"/>
  <c r="C13" i="4" s="1"/>
  <c r="I11" i="1" a="1"/>
  <c r="I11" i="1" s="1"/>
  <c r="C17" i="4" s="1" a="1"/>
  <c r="C17" i="4" s="1"/>
  <c r="D347" i="2"/>
  <c r="C347" i="2"/>
  <c r="B347" i="2"/>
  <c r="D346" i="2"/>
  <c r="C346" i="2"/>
  <c r="B346" i="2"/>
  <c r="D341" i="2"/>
  <c r="C341" i="2"/>
  <c r="B341" i="2"/>
  <c r="D340" i="2"/>
  <c r="C340" i="2"/>
  <c r="B340" i="2"/>
  <c r="D335" i="2"/>
  <c r="C335" i="2"/>
  <c r="B335" i="2"/>
  <c r="D334" i="2"/>
  <c r="C334" i="2"/>
  <c r="B334" i="2"/>
  <c r="D333" i="2"/>
  <c r="C333" i="2"/>
  <c r="B333" i="2"/>
  <c r="D328" i="2"/>
  <c r="C328" i="2"/>
  <c r="B328" i="2"/>
  <c r="D327" i="2"/>
  <c r="C327" i="2"/>
  <c r="B327" i="2"/>
  <c r="D322" i="2"/>
  <c r="C322" i="2"/>
  <c r="B322" i="2"/>
  <c r="D321" i="2"/>
  <c r="C321" i="2"/>
  <c r="B321" i="2"/>
  <c r="D316" i="2"/>
  <c r="C316" i="2"/>
  <c r="B316" i="2"/>
  <c r="D315" i="2"/>
  <c r="C315" i="2"/>
  <c r="B315" i="2"/>
  <c r="D314" i="2"/>
  <c r="C314" i="2"/>
  <c r="B314" i="2"/>
  <c r="D309" i="2"/>
  <c r="C309" i="2"/>
  <c r="B309" i="2"/>
  <c r="D308" i="2"/>
  <c r="C308" i="2"/>
  <c r="B308" i="2"/>
  <c r="D303" i="2"/>
  <c r="C303" i="2"/>
  <c r="B303" i="2"/>
  <c r="D302" i="2"/>
  <c r="C302" i="2"/>
  <c r="B302" i="2"/>
  <c r="D301" i="2"/>
  <c r="C301" i="2"/>
  <c r="B301" i="2"/>
  <c r="D296" i="2"/>
  <c r="C296" i="2"/>
  <c r="B296" i="2"/>
  <c r="D295" i="2"/>
  <c r="C295" i="2"/>
  <c r="B295" i="2"/>
  <c r="D294" i="2"/>
  <c r="C294" i="2"/>
  <c r="B294" i="2"/>
  <c r="D289" i="2"/>
  <c r="C289" i="2"/>
  <c r="B289" i="2"/>
  <c r="D288" i="2"/>
  <c r="C288" i="2"/>
  <c r="B288" i="2"/>
  <c r="D283" i="2"/>
  <c r="C283" i="2"/>
  <c r="B283" i="2"/>
  <c r="D282" i="2"/>
  <c r="C282" i="2"/>
  <c r="B282" i="2"/>
  <c r="D277" i="2"/>
  <c r="C277" i="2"/>
  <c r="B277" i="2"/>
  <c r="D276" i="2"/>
  <c r="C276" i="2"/>
  <c r="B276" i="2"/>
  <c r="D275" i="2"/>
  <c r="C275" i="2"/>
  <c r="B275" i="2"/>
  <c r="D274" i="2"/>
  <c r="C274" i="2"/>
  <c r="B274" i="2"/>
  <c r="D269" i="2"/>
  <c r="C269" i="2"/>
  <c r="B269" i="2"/>
  <c r="D268" i="2"/>
  <c r="C268" i="2"/>
  <c r="B268" i="2"/>
  <c r="D263" i="2"/>
  <c r="C263" i="2"/>
  <c r="B263" i="2"/>
  <c r="D262" i="2"/>
  <c r="C262" i="2"/>
  <c r="B262" i="2"/>
  <c r="D257" i="2"/>
  <c r="C257" i="2"/>
  <c r="B257" i="2"/>
  <c r="D252" i="2"/>
  <c r="C252" i="2"/>
  <c r="B252" i="2"/>
  <c r="D247" i="2"/>
  <c r="C247" i="2"/>
  <c r="B247" i="2"/>
  <c r="D246" i="2"/>
  <c r="C246" i="2"/>
  <c r="B246" i="2"/>
  <c r="D245" i="2"/>
  <c r="C245" i="2"/>
  <c r="B245" i="2"/>
  <c r="D240" i="2"/>
  <c r="C240" i="2"/>
  <c r="B240" i="2"/>
  <c r="D235" i="2"/>
  <c r="C235" i="2"/>
  <c r="B235" i="2"/>
  <c r="D234" i="2"/>
  <c r="C234" i="2"/>
  <c r="B234" i="2"/>
  <c r="D233" i="2"/>
  <c r="C233" i="2"/>
  <c r="B233" i="2"/>
  <c r="D228" i="2"/>
  <c r="C228" i="2"/>
  <c r="B228" i="2"/>
  <c r="D227" i="2"/>
  <c r="C227" i="2"/>
  <c r="B227" i="2"/>
  <c r="D222" i="2"/>
  <c r="C222" i="2"/>
  <c r="B222" i="2"/>
  <c r="D217" i="2"/>
  <c r="C217" i="2"/>
  <c r="B217" i="2"/>
  <c r="D212" i="2"/>
  <c r="C212" i="2"/>
  <c r="B212" i="2"/>
  <c r="D211" i="2"/>
  <c r="C211" i="2"/>
  <c r="B211" i="2"/>
  <c r="D210" i="2"/>
  <c r="C210" i="2"/>
  <c r="B210" i="2"/>
  <c r="D209" i="2"/>
  <c r="C209" i="2"/>
  <c r="B209" i="2"/>
  <c r="D204" i="2"/>
  <c r="C204" i="2"/>
  <c r="B204" i="2"/>
  <c r="D203" i="2"/>
  <c r="C203" i="2"/>
  <c r="B203" i="2"/>
  <c r="D198" i="2"/>
  <c r="C198" i="2"/>
  <c r="B198" i="2"/>
  <c r="D197" i="2"/>
  <c r="C197" i="2"/>
  <c r="B197" i="2"/>
  <c r="D192" i="2"/>
  <c r="C192" i="2"/>
  <c r="B192" i="2"/>
  <c r="D187" i="2"/>
  <c r="C187" i="2"/>
  <c r="B187" i="2"/>
  <c r="D186" i="2"/>
  <c r="C186" i="2"/>
  <c r="B186" i="2"/>
  <c r="D181" i="2"/>
  <c r="C181" i="2"/>
  <c r="B181" i="2"/>
  <c r="D176" i="2"/>
  <c r="C176" i="2"/>
  <c r="B176" i="2"/>
  <c r="D175" i="2"/>
  <c r="C175" i="2"/>
  <c r="B175" i="2"/>
  <c r="D170" i="2"/>
  <c r="C170" i="2"/>
  <c r="B170" i="2"/>
  <c r="D165" i="2"/>
  <c r="C165" i="2"/>
  <c r="B165" i="2"/>
  <c r="D160" i="2"/>
  <c r="C160" i="2"/>
  <c r="B160" i="2"/>
  <c r="D159" i="2"/>
  <c r="C159" i="2"/>
  <c r="B159" i="2"/>
  <c r="D154" i="2"/>
  <c r="C154" i="2"/>
  <c r="B154" i="2"/>
  <c r="D149" i="2"/>
  <c r="C149" i="2"/>
  <c r="B149" i="2"/>
  <c r="D144" i="2"/>
  <c r="C144" i="2"/>
  <c r="B144" i="2"/>
  <c r="D143" i="2"/>
  <c r="C143" i="2"/>
  <c r="B143" i="2"/>
  <c r="D142" i="2"/>
  <c r="C142" i="2"/>
  <c r="B142" i="2"/>
  <c r="D137" i="2"/>
  <c r="C137" i="2"/>
  <c r="B137" i="2"/>
  <c r="D136" i="2"/>
  <c r="C136" i="2"/>
  <c r="B136" i="2"/>
  <c r="D131" i="2"/>
  <c r="C131" i="2"/>
  <c r="B131" i="2"/>
  <c r="D126" i="2"/>
  <c r="C126" i="2"/>
  <c r="B126" i="2"/>
  <c r="D125" i="2"/>
  <c r="C125" i="2"/>
  <c r="B125" i="2"/>
  <c r="D120" i="2"/>
  <c r="C120" i="2"/>
  <c r="B120" i="2"/>
  <c r="D119" i="2"/>
  <c r="C119" i="2"/>
  <c r="B119" i="2"/>
  <c r="D114" i="2"/>
  <c r="C114" i="2"/>
  <c r="B114" i="2"/>
  <c r="D109" i="2"/>
  <c r="C109" i="2"/>
  <c r="B109" i="2"/>
  <c r="D104" i="2"/>
  <c r="C104" i="2"/>
  <c r="B104" i="2"/>
  <c r="D103" i="2"/>
  <c r="C103" i="2"/>
  <c r="B103" i="2"/>
  <c r="D102" i="2"/>
  <c r="C102" i="2"/>
  <c r="B102" i="2"/>
  <c r="D97" i="2"/>
  <c r="C97" i="2"/>
  <c r="B97" i="2"/>
  <c r="D92" i="2"/>
  <c r="C92" i="2"/>
  <c r="B92" i="2"/>
  <c r="D91" i="2"/>
  <c r="C91" i="2"/>
  <c r="B91" i="2"/>
  <c r="D86" i="2"/>
  <c r="C86" i="2"/>
  <c r="B86" i="2"/>
  <c r="D85" i="2"/>
  <c r="C85" i="2"/>
  <c r="B85" i="2"/>
  <c r="D80" i="2"/>
  <c r="C80" i="2"/>
  <c r="B80" i="2"/>
  <c r="D75" i="2"/>
  <c r="C75" i="2"/>
  <c r="B75" i="2"/>
  <c r="D74" i="2"/>
  <c r="C74" i="2"/>
  <c r="B74" i="2"/>
  <c r="D69" i="2"/>
  <c r="C69" i="2"/>
  <c r="B69" i="2"/>
  <c r="D64" i="2"/>
  <c r="C64" i="2"/>
  <c r="B64" i="2"/>
  <c r="D63" i="2"/>
  <c r="C63" i="2"/>
  <c r="B63" i="2"/>
  <c r="D58" i="2"/>
  <c r="C58" i="2"/>
  <c r="B58" i="2"/>
  <c r="D57" i="2"/>
  <c r="C57" i="2"/>
  <c r="B57" i="2"/>
  <c r="D52" i="2"/>
  <c r="C52" i="2"/>
  <c r="B52" i="2"/>
  <c r="D47" i="2"/>
  <c r="C47" i="2"/>
  <c r="B47" i="2"/>
  <c r="D46" i="2"/>
  <c r="C46" i="2"/>
  <c r="B46" i="2"/>
  <c r="D41" i="2"/>
  <c r="C41" i="2"/>
  <c r="B41" i="2"/>
  <c r="D40" i="2"/>
  <c r="C40" i="2"/>
  <c r="B40" i="2"/>
  <c r="D39" i="2"/>
  <c r="C39" i="2"/>
  <c r="B39" i="2"/>
  <c r="D34" i="2"/>
  <c r="C34" i="2"/>
  <c r="B34" i="2"/>
  <c r="D33" i="2"/>
  <c r="C33" i="2"/>
  <c r="B33" i="2"/>
  <c r="D28" i="2"/>
  <c r="C28" i="2"/>
  <c r="B28" i="2"/>
  <c r="D23" i="2"/>
  <c r="C23" i="2"/>
  <c r="B23" i="2"/>
  <c r="D18" i="2"/>
  <c r="C18" i="2"/>
  <c r="B18" i="2"/>
  <c r="D13" i="2"/>
  <c r="C13" i="2"/>
  <c r="B13" i="2"/>
  <c r="D12" i="2"/>
  <c r="C12" i="2"/>
  <c r="B12" i="2"/>
  <c r="D7" i="2"/>
  <c r="C7" i="2"/>
  <c r="B7" i="2"/>
  <c r="D6" i="2"/>
  <c r="C6" i="2"/>
  <c r="B6" i="2"/>
  <c r="D5" i="2"/>
  <c r="C5" i="2"/>
  <c r="B5" i="2"/>
  <c r="D4" i="2"/>
  <c r="C4" i="2"/>
  <c r="B4" i="2"/>
  <c r="N217" i="4" l="1"/>
  <c r="M217" i="4"/>
  <c r="L217" i="4"/>
  <c r="K217" i="4"/>
  <c r="J217" i="4"/>
  <c r="I217" i="4"/>
  <c r="H217" i="4"/>
  <c r="G217" i="4"/>
  <c r="F217" i="4"/>
  <c r="E217" i="4"/>
  <c r="D217" i="4"/>
  <c r="N213" i="4"/>
  <c r="M213" i="4"/>
  <c r="L213" i="4"/>
  <c r="K213" i="4"/>
  <c r="J213" i="4"/>
  <c r="I213" i="4"/>
  <c r="H213" i="4"/>
  <c r="G213" i="4"/>
  <c r="F213" i="4"/>
  <c r="E213" i="4"/>
  <c r="D213" i="4"/>
  <c r="N209" i="4"/>
  <c r="M209" i="4"/>
  <c r="L209" i="4"/>
  <c r="K209" i="4"/>
  <c r="J209" i="4"/>
  <c r="I209" i="4"/>
  <c r="H209" i="4"/>
  <c r="G209" i="4"/>
  <c r="F209" i="4"/>
  <c r="E209" i="4"/>
  <c r="D209" i="4"/>
  <c r="N204" i="4"/>
  <c r="M204" i="4"/>
  <c r="L204" i="4"/>
  <c r="K204" i="4"/>
  <c r="J204" i="4"/>
  <c r="I204" i="4"/>
  <c r="H204" i="4"/>
  <c r="G204" i="4"/>
  <c r="F204" i="4"/>
  <c r="E204" i="4"/>
  <c r="D204" i="4"/>
  <c r="N200" i="4"/>
  <c r="M200" i="4"/>
  <c r="L200" i="4"/>
  <c r="K200" i="4"/>
  <c r="J200" i="4"/>
  <c r="I200" i="4"/>
  <c r="H200" i="4"/>
  <c r="G200" i="4"/>
  <c r="F200" i="4"/>
  <c r="E200" i="4"/>
  <c r="D200" i="4"/>
  <c r="N196" i="4"/>
  <c r="M196" i="4"/>
  <c r="L196" i="4"/>
  <c r="K196" i="4"/>
  <c r="J196" i="4"/>
  <c r="I196" i="4"/>
  <c r="H196" i="4"/>
  <c r="G196" i="4"/>
  <c r="F196" i="4"/>
  <c r="E196" i="4"/>
  <c r="D196" i="4"/>
  <c r="N191" i="4"/>
  <c r="M191" i="4"/>
  <c r="L191" i="4"/>
  <c r="K191" i="4"/>
  <c r="J191" i="4"/>
  <c r="I191" i="4"/>
  <c r="H191" i="4"/>
  <c r="G191" i="4"/>
  <c r="F191" i="4"/>
  <c r="E191" i="4"/>
  <c r="D191" i="4"/>
  <c r="N187" i="4"/>
  <c r="M187" i="4"/>
  <c r="L187" i="4"/>
  <c r="K187" i="4"/>
  <c r="J187" i="4"/>
  <c r="I187" i="4"/>
  <c r="H187" i="4"/>
  <c r="G187" i="4"/>
  <c r="F187" i="4"/>
  <c r="E187" i="4"/>
  <c r="D187" i="4"/>
  <c r="N182" i="4"/>
  <c r="M182" i="4"/>
  <c r="L182" i="4"/>
  <c r="K182" i="4"/>
  <c r="J182" i="4"/>
  <c r="I182" i="4"/>
  <c r="H182" i="4"/>
  <c r="G182" i="4"/>
  <c r="F182" i="4"/>
  <c r="E182" i="4"/>
  <c r="D182" i="4"/>
  <c r="N177" i="4"/>
  <c r="M177" i="4"/>
  <c r="L177" i="4"/>
  <c r="K177" i="4"/>
  <c r="J177" i="4"/>
  <c r="I177" i="4"/>
  <c r="H177" i="4"/>
  <c r="G177" i="4"/>
  <c r="F177" i="4"/>
  <c r="E177" i="4"/>
  <c r="D177" i="4"/>
  <c r="N173" i="4"/>
  <c r="M173" i="4"/>
  <c r="L173" i="4"/>
  <c r="K173" i="4"/>
  <c r="J173" i="4"/>
  <c r="I173" i="4"/>
  <c r="H173" i="4"/>
  <c r="G173" i="4"/>
  <c r="F173" i="4"/>
  <c r="E173" i="4"/>
  <c r="D173" i="4"/>
  <c r="N169" i="4"/>
  <c r="M169" i="4"/>
  <c r="L169" i="4"/>
  <c r="K169" i="4"/>
  <c r="J169" i="4"/>
  <c r="I169" i="4"/>
  <c r="H169" i="4"/>
  <c r="G169" i="4"/>
  <c r="F169" i="4"/>
  <c r="E169" i="4"/>
  <c r="D169" i="4"/>
  <c r="N163" i="4"/>
  <c r="M163" i="4"/>
  <c r="L163" i="4"/>
  <c r="K163" i="4"/>
  <c r="J163" i="4"/>
  <c r="I163" i="4"/>
  <c r="H163" i="4"/>
  <c r="G163" i="4"/>
  <c r="F163" i="4"/>
  <c r="E163" i="4"/>
  <c r="D163" i="4"/>
  <c r="N159" i="4"/>
  <c r="M159" i="4"/>
  <c r="L159" i="4"/>
  <c r="K159" i="4"/>
  <c r="J159" i="4"/>
  <c r="I159" i="4"/>
  <c r="H159" i="4"/>
  <c r="G159" i="4"/>
  <c r="F159" i="4"/>
  <c r="E159" i="4"/>
  <c r="D159" i="4"/>
  <c r="N155" i="4"/>
  <c r="M155" i="4"/>
  <c r="L155" i="4"/>
  <c r="K155" i="4"/>
  <c r="J155" i="4"/>
  <c r="I155" i="4"/>
  <c r="H155" i="4"/>
  <c r="G155" i="4"/>
  <c r="F155" i="4"/>
  <c r="E155" i="4"/>
  <c r="D155" i="4"/>
  <c r="N153" i="4"/>
  <c r="M153" i="4"/>
  <c r="L153" i="4"/>
  <c r="K153" i="4"/>
  <c r="J153" i="4"/>
  <c r="I153" i="4"/>
  <c r="H153" i="4"/>
  <c r="G153" i="4"/>
  <c r="F153" i="4"/>
  <c r="E153" i="4"/>
  <c r="D153" i="4"/>
  <c r="N151" i="4"/>
  <c r="M151" i="4"/>
  <c r="L151" i="4"/>
  <c r="K151" i="4"/>
  <c r="J151" i="4"/>
  <c r="I151" i="4"/>
  <c r="H151" i="4"/>
  <c r="G151" i="4"/>
  <c r="F151" i="4"/>
  <c r="E151" i="4"/>
  <c r="D151" i="4"/>
  <c r="N146" i="4"/>
  <c r="M146" i="4"/>
  <c r="L146" i="4"/>
  <c r="K146" i="4"/>
  <c r="J146" i="4"/>
  <c r="I146" i="4"/>
  <c r="H146" i="4"/>
  <c r="G146" i="4"/>
  <c r="F146" i="4"/>
  <c r="E146" i="4"/>
  <c r="D146" i="4"/>
  <c r="N144" i="4"/>
  <c r="M144" i="4"/>
  <c r="L144" i="4"/>
  <c r="K144" i="4"/>
  <c r="J144" i="4"/>
  <c r="I144" i="4"/>
  <c r="H144" i="4"/>
  <c r="G144" i="4"/>
  <c r="F144" i="4"/>
  <c r="E144" i="4"/>
  <c r="D144" i="4"/>
  <c r="N139" i="4"/>
  <c r="M139" i="4"/>
  <c r="L139" i="4"/>
  <c r="K139" i="4"/>
  <c r="J139" i="4"/>
  <c r="I139" i="4"/>
  <c r="H139" i="4"/>
  <c r="G139" i="4"/>
  <c r="F139" i="4"/>
  <c r="E139" i="4"/>
  <c r="D139" i="4"/>
  <c r="N135" i="4"/>
  <c r="M135" i="4"/>
  <c r="L135" i="4"/>
  <c r="K135" i="4"/>
  <c r="J135" i="4"/>
  <c r="I135" i="4"/>
  <c r="H135" i="4"/>
  <c r="G135" i="4"/>
  <c r="F135" i="4"/>
  <c r="E135" i="4"/>
  <c r="D135" i="4"/>
  <c r="N133" i="4"/>
  <c r="M133" i="4"/>
  <c r="L133" i="4"/>
  <c r="K133" i="4"/>
  <c r="J133" i="4"/>
  <c r="I133" i="4"/>
  <c r="H133" i="4"/>
  <c r="G133" i="4"/>
  <c r="F133" i="4"/>
  <c r="E133" i="4"/>
  <c r="D133" i="4"/>
  <c r="N131" i="4"/>
  <c r="M131" i="4"/>
  <c r="L131" i="4"/>
  <c r="K131" i="4"/>
  <c r="J131" i="4"/>
  <c r="I131" i="4"/>
  <c r="H131" i="4"/>
  <c r="G131" i="4"/>
  <c r="F131" i="4"/>
  <c r="E131" i="4"/>
  <c r="D131" i="4"/>
  <c r="N125" i="4"/>
  <c r="M125" i="4"/>
  <c r="L125" i="4"/>
  <c r="K125" i="4"/>
  <c r="J125" i="4"/>
  <c r="I125" i="4"/>
  <c r="H125" i="4"/>
  <c r="G125" i="4"/>
  <c r="F125" i="4"/>
  <c r="E125" i="4"/>
  <c r="D125" i="4"/>
  <c r="N121" i="4"/>
  <c r="M121" i="4"/>
  <c r="L121" i="4"/>
  <c r="K121" i="4"/>
  <c r="J121" i="4"/>
  <c r="I121" i="4"/>
  <c r="H121" i="4"/>
  <c r="G121" i="4"/>
  <c r="F121" i="4"/>
  <c r="E121" i="4"/>
  <c r="D121" i="4"/>
  <c r="N117" i="4"/>
  <c r="M117" i="4"/>
  <c r="L117" i="4"/>
  <c r="K117" i="4"/>
  <c r="J117" i="4"/>
  <c r="I117" i="4"/>
  <c r="H117" i="4"/>
  <c r="G117" i="4"/>
  <c r="F117" i="4"/>
  <c r="E117" i="4"/>
  <c r="D117" i="4"/>
  <c r="N115" i="4"/>
  <c r="M115" i="4"/>
  <c r="L115" i="4"/>
  <c r="K115" i="4"/>
  <c r="J115" i="4"/>
  <c r="I115" i="4"/>
  <c r="H115" i="4"/>
  <c r="G115" i="4"/>
  <c r="F115" i="4"/>
  <c r="E115" i="4"/>
  <c r="D115" i="4"/>
  <c r="N111" i="4"/>
  <c r="M111" i="4"/>
  <c r="L111" i="4"/>
  <c r="K111" i="4"/>
  <c r="J111" i="4"/>
  <c r="I111" i="4"/>
  <c r="H111" i="4"/>
  <c r="G111" i="4"/>
  <c r="F111" i="4"/>
  <c r="E111" i="4"/>
  <c r="D111" i="4"/>
  <c r="N109" i="4"/>
  <c r="M109" i="4"/>
  <c r="L109" i="4"/>
  <c r="K109" i="4"/>
  <c r="J109" i="4"/>
  <c r="I109" i="4"/>
  <c r="H109" i="4"/>
  <c r="G109" i="4"/>
  <c r="F109" i="4"/>
  <c r="E109" i="4"/>
  <c r="D109" i="4"/>
  <c r="N104" i="4"/>
  <c r="M104" i="4"/>
  <c r="L104" i="4"/>
  <c r="K104" i="4"/>
  <c r="J104" i="4"/>
  <c r="I104" i="4"/>
  <c r="H104" i="4"/>
  <c r="G104" i="4"/>
  <c r="F104" i="4"/>
  <c r="E104" i="4"/>
  <c r="D104" i="4"/>
  <c r="N102" i="4"/>
  <c r="M102" i="4"/>
  <c r="L102" i="4"/>
  <c r="K102" i="4"/>
  <c r="J102" i="4"/>
  <c r="I102" i="4"/>
  <c r="H102" i="4"/>
  <c r="G102" i="4"/>
  <c r="F102" i="4"/>
  <c r="E102" i="4"/>
  <c r="D102" i="4"/>
  <c r="N100" i="4"/>
  <c r="M100" i="4"/>
  <c r="L100" i="4"/>
  <c r="K100" i="4"/>
  <c r="J100" i="4"/>
  <c r="I100" i="4"/>
  <c r="H100" i="4"/>
  <c r="G100" i="4"/>
  <c r="F100" i="4"/>
  <c r="E100" i="4"/>
  <c r="D100" i="4"/>
  <c r="N96" i="4"/>
  <c r="M96" i="4"/>
  <c r="L96" i="4"/>
  <c r="K96" i="4"/>
  <c r="J96" i="4"/>
  <c r="I96" i="4"/>
  <c r="H96" i="4"/>
  <c r="G96" i="4"/>
  <c r="F96" i="4"/>
  <c r="E96" i="4"/>
  <c r="D96" i="4"/>
  <c r="N94" i="4"/>
  <c r="M94" i="4"/>
  <c r="L94" i="4"/>
  <c r="K94" i="4"/>
  <c r="J94" i="4"/>
  <c r="I94" i="4"/>
  <c r="H94" i="4"/>
  <c r="G94" i="4"/>
  <c r="F94" i="4"/>
  <c r="E94" i="4"/>
  <c r="D94" i="4"/>
  <c r="N92" i="4"/>
  <c r="M92" i="4"/>
  <c r="L92" i="4"/>
  <c r="K92" i="4"/>
  <c r="J92" i="4"/>
  <c r="I92" i="4"/>
  <c r="H92" i="4"/>
  <c r="G92" i="4"/>
  <c r="F92" i="4"/>
  <c r="E92" i="4"/>
  <c r="D92" i="4"/>
  <c r="N87" i="4"/>
  <c r="M87" i="4"/>
  <c r="L87" i="4"/>
  <c r="K87" i="4"/>
  <c r="J87" i="4"/>
  <c r="I87" i="4"/>
  <c r="H87" i="4"/>
  <c r="G87" i="4"/>
  <c r="F87" i="4"/>
  <c r="E87" i="4"/>
  <c r="D87" i="4"/>
  <c r="N83" i="4"/>
  <c r="M83" i="4"/>
  <c r="L83" i="4"/>
  <c r="K83" i="4"/>
  <c r="J83" i="4"/>
  <c r="I83" i="4"/>
  <c r="H83" i="4"/>
  <c r="G83" i="4"/>
  <c r="F83" i="4"/>
  <c r="E83" i="4"/>
  <c r="D83" i="4"/>
  <c r="N81" i="4"/>
  <c r="M81" i="4"/>
  <c r="L81" i="4"/>
  <c r="K81" i="4"/>
  <c r="J81" i="4"/>
  <c r="I81" i="4"/>
  <c r="H81" i="4"/>
  <c r="G81" i="4"/>
  <c r="F81" i="4"/>
  <c r="E81" i="4"/>
  <c r="D81" i="4"/>
  <c r="N77" i="4"/>
  <c r="M77" i="4"/>
  <c r="L77" i="4"/>
  <c r="K77" i="4"/>
  <c r="J77" i="4"/>
  <c r="I77" i="4"/>
  <c r="H77" i="4"/>
  <c r="G77" i="4"/>
  <c r="F77" i="4"/>
  <c r="E77" i="4"/>
  <c r="D77" i="4"/>
  <c r="N73" i="4"/>
  <c r="M73" i="4"/>
  <c r="L73" i="4"/>
  <c r="K73" i="4"/>
  <c r="J73" i="4"/>
  <c r="I73" i="4"/>
  <c r="H73" i="4"/>
  <c r="G73" i="4"/>
  <c r="F73" i="4"/>
  <c r="E73" i="4"/>
  <c r="D73" i="4"/>
  <c r="N71" i="4"/>
  <c r="M71" i="4"/>
  <c r="L71" i="4"/>
  <c r="K71" i="4"/>
  <c r="J71" i="4"/>
  <c r="I71" i="4"/>
  <c r="H71" i="4"/>
  <c r="G71" i="4"/>
  <c r="F71" i="4"/>
  <c r="E71" i="4"/>
  <c r="D71" i="4"/>
  <c r="N69" i="4"/>
  <c r="M69" i="4"/>
  <c r="L69" i="4"/>
  <c r="K69" i="4"/>
  <c r="J69" i="4"/>
  <c r="I69" i="4"/>
  <c r="H69" i="4"/>
  <c r="G69" i="4"/>
  <c r="F69" i="4"/>
  <c r="E69" i="4"/>
  <c r="D69" i="4"/>
  <c r="N64" i="4"/>
  <c r="M64" i="4"/>
  <c r="L64" i="4"/>
  <c r="K64" i="4"/>
  <c r="J64" i="4"/>
  <c r="I64" i="4"/>
  <c r="H64" i="4"/>
  <c r="G64" i="4"/>
  <c r="F64" i="4"/>
  <c r="E64" i="4"/>
  <c r="D64" i="4"/>
  <c r="N62" i="4"/>
  <c r="M62" i="4"/>
  <c r="L62" i="4"/>
  <c r="K62" i="4"/>
  <c r="J62" i="4"/>
  <c r="I62" i="4"/>
  <c r="H62" i="4"/>
  <c r="G62" i="4"/>
  <c r="F62" i="4"/>
  <c r="E62" i="4"/>
  <c r="D62" i="4"/>
  <c r="N58" i="4"/>
  <c r="M58" i="4"/>
  <c r="L58" i="4"/>
  <c r="K58" i="4"/>
  <c r="J58" i="4"/>
  <c r="I58" i="4"/>
  <c r="H58" i="4"/>
  <c r="G58" i="4"/>
  <c r="F58" i="4"/>
  <c r="E58" i="4"/>
  <c r="D58" i="4"/>
  <c r="N54" i="4"/>
  <c r="M54" i="4"/>
  <c r="L54" i="4"/>
  <c r="K54" i="4"/>
  <c r="J54" i="4"/>
  <c r="I54" i="4"/>
  <c r="H54" i="4"/>
  <c r="G54" i="4"/>
  <c r="F54" i="4"/>
  <c r="E54" i="4"/>
  <c r="D54" i="4"/>
  <c r="N52" i="4"/>
  <c r="M52" i="4"/>
  <c r="L52" i="4"/>
  <c r="K52" i="4"/>
  <c r="J52" i="4"/>
  <c r="I52" i="4"/>
  <c r="H52" i="4"/>
  <c r="G52" i="4"/>
  <c r="F52" i="4"/>
  <c r="E52" i="4"/>
  <c r="D52" i="4"/>
  <c r="N48" i="4"/>
  <c r="M48" i="4"/>
  <c r="L48" i="4"/>
  <c r="K48" i="4"/>
  <c r="J48" i="4"/>
  <c r="I48" i="4"/>
  <c r="H48" i="4"/>
  <c r="G48" i="4"/>
  <c r="F48" i="4"/>
  <c r="E48" i="4"/>
  <c r="D48" i="4"/>
  <c r="N46" i="4"/>
  <c r="M46" i="4"/>
  <c r="L46" i="4"/>
  <c r="K46" i="4"/>
  <c r="J46" i="4"/>
  <c r="I46" i="4"/>
  <c r="H46" i="4"/>
  <c r="G46" i="4"/>
  <c r="F46" i="4"/>
  <c r="E46" i="4"/>
  <c r="D46" i="4"/>
  <c r="N42" i="4"/>
  <c r="M42" i="4"/>
  <c r="L42" i="4"/>
  <c r="K42" i="4"/>
  <c r="J42" i="4"/>
  <c r="I42" i="4"/>
  <c r="H42" i="4"/>
  <c r="G42" i="4"/>
  <c r="F42" i="4"/>
  <c r="E42" i="4"/>
  <c r="D42" i="4"/>
  <c r="N38" i="4"/>
  <c r="M38" i="4"/>
  <c r="L38" i="4"/>
  <c r="K38" i="4"/>
  <c r="J38" i="4"/>
  <c r="I38" i="4"/>
  <c r="H38" i="4"/>
  <c r="G38" i="4"/>
  <c r="F38" i="4"/>
  <c r="E38" i="4"/>
  <c r="D38" i="4"/>
  <c r="N36" i="4"/>
  <c r="M36" i="4"/>
  <c r="L36" i="4"/>
  <c r="K36" i="4"/>
  <c r="J36" i="4"/>
  <c r="I36" i="4"/>
  <c r="H36" i="4"/>
  <c r="G36" i="4"/>
  <c r="F36" i="4"/>
  <c r="E36" i="4"/>
  <c r="D36" i="4"/>
  <c r="N32" i="4"/>
  <c r="M32" i="4"/>
  <c r="L32" i="4"/>
  <c r="K32" i="4"/>
  <c r="J32" i="4"/>
  <c r="I32" i="4"/>
  <c r="H32" i="4"/>
  <c r="G32" i="4"/>
  <c r="F32" i="4"/>
  <c r="E32" i="4"/>
  <c r="D32" i="4"/>
  <c r="N27" i="4"/>
  <c r="M27" i="4"/>
  <c r="L27" i="4"/>
  <c r="K27" i="4"/>
  <c r="J27" i="4"/>
  <c r="I27" i="4"/>
  <c r="H27" i="4"/>
  <c r="G27" i="4"/>
  <c r="F27" i="4"/>
  <c r="E27" i="4"/>
  <c r="D27" i="4"/>
  <c r="N23" i="4"/>
  <c r="M23" i="4"/>
  <c r="L23" i="4"/>
  <c r="K23" i="4"/>
  <c r="J23" i="4"/>
  <c r="I23" i="4"/>
  <c r="H23" i="4"/>
  <c r="G23" i="4"/>
  <c r="F23" i="4"/>
  <c r="E23" i="4"/>
  <c r="D23" i="4"/>
  <c r="N21" i="4"/>
  <c r="M21" i="4"/>
  <c r="L21" i="4"/>
  <c r="K21" i="4"/>
  <c r="J21" i="4"/>
  <c r="I21" i="4"/>
  <c r="H21" i="4"/>
  <c r="G21" i="4"/>
  <c r="F21" i="4"/>
  <c r="E21" i="4"/>
  <c r="D21" i="4"/>
  <c r="N19" i="4"/>
  <c r="M19" i="4"/>
  <c r="L19" i="4"/>
  <c r="K19" i="4"/>
  <c r="J19" i="4"/>
  <c r="I19" i="4"/>
  <c r="H19" i="4"/>
  <c r="G19" i="4"/>
  <c r="F19" i="4"/>
  <c r="E19" i="4"/>
  <c r="D19" i="4"/>
  <c r="E5" i="4"/>
  <c r="I17" i="4"/>
  <c r="L13" i="4"/>
  <c r="J17" i="4" l="1"/>
  <c r="E17" i="4"/>
  <c r="F17" i="4"/>
  <c r="N17" i="4"/>
  <c r="D17" i="4"/>
  <c r="M17" i="4"/>
  <c r="G17" i="4"/>
  <c r="K17" i="4"/>
  <c r="L17" i="4"/>
  <c r="H17" i="4"/>
  <c r="E13" i="4"/>
  <c r="F13" i="4"/>
  <c r="N13" i="4"/>
  <c r="H13" i="4"/>
  <c r="M13" i="4"/>
  <c r="G13" i="4"/>
  <c r="J13" i="4"/>
  <c r="K13" i="4"/>
  <c r="I13" i="4"/>
  <c r="D13" i="4"/>
  <c r="L117" i="1" a="1"/>
  <c r="L117" i="1" s="1"/>
  <c r="L115" i="1" a="1"/>
  <c r="L115" i="1" s="1"/>
  <c r="L113" i="1" a="1"/>
  <c r="L113" i="1" s="1"/>
  <c r="L110" i="1" a="1"/>
  <c r="L110" i="1" s="1"/>
  <c r="L108" i="1" a="1"/>
  <c r="L108" i="1" s="1"/>
  <c r="L106" i="1" a="1"/>
  <c r="L106" i="1" s="1"/>
  <c r="L103" i="1" a="1"/>
  <c r="L103" i="1" s="1"/>
  <c r="L101" i="1" a="1"/>
  <c r="L101" i="1" s="1"/>
  <c r="L98" i="1" a="1"/>
  <c r="L98" i="1" s="1"/>
  <c r="L95" i="1" a="1"/>
  <c r="L95" i="1" s="1"/>
  <c r="L93" i="1" a="1"/>
  <c r="L93" i="1" s="1"/>
  <c r="L91" i="1" a="1"/>
  <c r="L91" i="1" s="1"/>
  <c r="L87" i="1" a="1"/>
  <c r="L87" i="1" s="1"/>
  <c r="L85" i="1" a="1"/>
  <c r="L85" i="1" s="1"/>
  <c r="L83" i="1" a="1"/>
  <c r="L83" i="1" s="1"/>
  <c r="L82" i="1" a="1"/>
  <c r="L82" i="1" s="1"/>
  <c r="L81" i="1" a="1"/>
  <c r="L81" i="1" s="1"/>
  <c r="L78" i="1" a="1"/>
  <c r="L78" i="1" s="1"/>
  <c r="L77" i="1" a="1"/>
  <c r="L77" i="1" s="1"/>
  <c r="L74" i="1" a="1"/>
  <c r="L74" i="1" s="1"/>
  <c r="L72" i="1" a="1"/>
  <c r="L72" i="1" s="1"/>
  <c r="L71" i="1" a="1"/>
  <c r="L71" i="1" s="1"/>
  <c r="L70" i="1" a="1"/>
  <c r="L70" i="1" s="1"/>
  <c r="L66" i="1" a="1"/>
  <c r="L66" i="1" s="1"/>
  <c r="L64" i="1" a="1"/>
  <c r="L64" i="1" s="1"/>
  <c r="L62" i="1" a="1"/>
  <c r="L62" i="1" s="1"/>
  <c r="L61" i="1" a="1"/>
  <c r="L61" i="1" s="1"/>
  <c r="L59" i="1" a="1"/>
  <c r="L59" i="1" s="1"/>
  <c r="L58" i="1" a="1"/>
  <c r="L58" i="1" s="1"/>
  <c r="L56" i="1" a="1"/>
  <c r="L56" i="1" s="1"/>
  <c r="L55" i="1" a="1"/>
  <c r="L55" i="1" s="1"/>
  <c r="L54" i="1" a="1"/>
  <c r="L54" i="1" s="1"/>
  <c r="L52" i="1" a="1"/>
  <c r="L52" i="1" s="1"/>
  <c r="L51" i="1" a="1"/>
  <c r="L51" i="1" s="1"/>
  <c r="L50" i="1" a="1"/>
  <c r="L50" i="1" s="1"/>
  <c r="L47" i="1" a="1"/>
  <c r="L47" i="1" s="1"/>
  <c r="L45" i="1" a="1"/>
  <c r="L45" i="1" s="1"/>
  <c r="L44" i="1" a="1"/>
  <c r="L44" i="1" s="1"/>
  <c r="L42" i="1" a="1"/>
  <c r="L42" i="1" s="1"/>
  <c r="L40" i="1" a="1"/>
  <c r="L40" i="1" s="1"/>
  <c r="L39" i="1" a="1"/>
  <c r="L39" i="1" s="1"/>
  <c r="L38" i="1" a="1"/>
  <c r="L38" i="1" s="1"/>
  <c r="L35" i="1" a="1"/>
  <c r="L35" i="1" s="1"/>
  <c r="L34" i="1" a="1"/>
  <c r="L34" i="1" s="1"/>
  <c r="L32" i="1" a="1"/>
  <c r="L32" i="1" s="1"/>
  <c r="L30" i="1" a="1"/>
  <c r="L30" i="1" s="1"/>
  <c r="L29" i="1" a="1"/>
  <c r="L29" i="1" s="1"/>
  <c r="L27" i="1" a="1"/>
  <c r="L27" i="1" s="1"/>
  <c r="L26" i="1" a="1"/>
  <c r="L26" i="1" s="1"/>
  <c r="L24" i="1" a="1"/>
  <c r="L24" i="1" s="1"/>
  <c r="L22" i="1" a="1"/>
  <c r="L22" i="1" s="1"/>
  <c r="L21" i="1" a="1"/>
  <c r="L21" i="1" s="1"/>
  <c r="L19" i="1" a="1"/>
  <c r="L19" i="1" s="1"/>
  <c r="L16" i="1" a="1"/>
  <c r="L16" i="1" s="1"/>
  <c r="L14" i="1" a="1"/>
  <c r="L14" i="1" s="1"/>
  <c r="L13" i="1" a="1"/>
  <c r="L13" i="1" s="1"/>
  <c r="L12" i="1" a="1"/>
  <c r="L12" i="1" s="1"/>
  <c r="L11" i="1" a="1"/>
  <c r="L11" i="1" s="1"/>
  <c r="L9" i="1" a="1"/>
  <c r="L9" i="1" s="1"/>
  <c r="D14" i="2" l="1"/>
  <c r="C14" i="2"/>
  <c r="B14" i="2"/>
  <c r="B105" i="2"/>
  <c r="C105" i="2"/>
  <c r="D105" i="2"/>
  <c r="B241" i="2"/>
  <c r="C241" i="2"/>
  <c r="D241" i="2"/>
  <c r="B65" i="2"/>
  <c r="D65" i="2"/>
  <c r="C65" i="2"/>
  <c r="D155" i="2"/>
  <c r="C155" i="2"/>
  <c r="B155" i="2"/>
  <c r="B297" i="2"/>
  <c r="D297" i="2"/>
  <c r="C297" i="2"/>
  <c r="C70" i="2"/>
  <c r="B70" i="2"/>
  <c r="D70" i="2"/>
  <c r="D205" i="2"/>
  <c r="C205" i="2"/>
  <c r="B205" i="2"/>
  <c r="C76" i="2"/>
  <c r="B76" i="2"/>
  <c r="D76" i="2"/>
  <c r="B121" i="2"/>
  <c r="D121" i="2"/>
  <c r="C121" i="2"/>
  <c r="C166" i="2"/>
  <c r="B166" i="2"/>
  <c r="D166" i="2"/>
  <c r="D213" i="2"/>
  <c r="C213" i="2"/>
  <c r="B213" i="2"/>
  <c r="D258" i="2"/>
  <c r="C258" i="2"/>
  <c r="B258" i="2"/>
  <c r="C310" i="2"/>
  <c r="B310" i="2"/>
  <c r="D310" i="2"/>
  <c r="C35" i="2"/>
  <c r="D35" i="2"/>
  <c r="B35" i="2"/>
  <c r="B81" i="2"/>
  <c r="D81" i="2"/>
  <c r="C81" i="2"/>
  <c r="D127" i="2"/>
  <c r="C127" i="2"/>
  <c r="B127" i="2"/>
  <c r="D171" i="2"/>
  <c r="C171" i="2"/>
  <c r="B171" i="2"/>
  <c r="D218" i="2"/>
  <c r="C218" i="2"/>
  <c r="B218" i="2"/>
  <c r="D264" i="2"/>
  <c r="C264" i="2"/>
  <c r="B264" i="2"/>
  <c r="D317" i="2"/>
  <c r="C317" i="2"/>
  <c r="B317" i="2"/>
  <c r="C150" i="2"/>
  <c r="B150" i="2"/>
  <c r="D150" i="2"/>
  <c r="C342" i="2"/>
  <c r="B342" i="2"/>
  <c r="D342" i="2"/>
  <c r="D115" i="2"/>
  <c r="C115" i="2"/>
  <c r="B115" i="2"/>
  <c r="D253" i="2"/>
  <c r="C253" i="2"/>
  <c r="B253" i="2"/>
  <c r="C29" i="2"/>
  <c r="D29" i="2"/>
  <c r="B29" i="2"/>
  <c r="D42" i="2"/>
  <c r="C42" i="2"/>
  <c r="B42" i="2"/>
  <c r="B132" i="2"/>
  <c r="D132" i="2"/>
  <c r="C132" i="2"/>
  <c r="D223" i="2"/>
  <c r="B223" i="2"/>
  <c r="C223" i="2"/>
  <c r="D323" i="2"/>
  <c r="C323" i="2"/>
  <c r="B323" i="2"/>
  <c r="D48" i="2"/>
  <c r="C48" i="2"/>
  <c r="B48" i="2"/>
  <c r="D93" i="2"/>
  <c r="B93" i="2"/>
  <c r="C93" i="2"/>
  <c r="D138" i="2"/>
  <c r="C138" i="2"/>
  <c r="B138" i="2"/>
  <c r="C182" i="2"/>
  <c r="B182" i="2"/>
  <c r="D182" i="2"/>
  <c r="D229" i="2"/>
  <c r="C229" i="2"/>
  <c r="B229" i="2"/>
  <c r="C278" i="2"/>
  <c r="B278" i="2"/>
  <c r="D278" i="2"/>
  <c r="B329" i="2"/>
  <c r="D329" i="2"/>
  <c r="C329" i="2"/>
  <c r="D59" i="2"/>
  <c r="C59" i="2"/>
  <c r="B59" i="2"/>
  <c r="B193" i="2"/>
  <c r="D193" i="2"/>
  <c r="C193" i="2"/>
  <c r="D290" i="2"/>
  <c r="C290" i="2"/>
  <c r="B290" i="2"/>
  <c r="D19" i="2"/>
  <c r="C19" i="2"/>
  <c r="B19" i="2"/>
  <c r="C110" i="2"/>
  <c r="B110" i="2"/>
  <c r="D110" i="2"/>
  <c r="D199" i="2"/>
  <c r="C199" i="2"/>
  <c r="B199" i="2"/>
  <c r="D248" i="2"/>
  <c r="C248" i="2"/>
  <c r="B248" i="2"/>
  <c r="C348" i="2"/>
  <c r="B348" i="2"/>
  <c r="D348" i="2"/>
  <c r="D24" i="2"/>
  <c r="C24" i="2"/>
  <c r="B24" i="2"/>
  <c r="B161" i="2"/>
  <c r="D161" i="2"/>
  <c r="C161" i="2"/>
  <c r="D304" i="2"/>
  <c r="C304" i="2"/>
  <c r="B304" i="2"/>
  <c r="C87" i="2"/>
  <c r="D87" i="2"/>
  <c r="B87" i="2"/>
  <c r="B177" i="2"/>
  <c r="C177" i="2"/>
  <c r="D177" i="2"/>
  <c r="C270" i="2"/>
  <c r="B270" i="2"/>
  <c r="D270" i="2"/>
  <c r="D8" i="2"/>
  <c r="C8" i="2"/>
  <c r="B8" i="2"/>
  <c r="D53" i="2"/>
  <c r="C53" i="2"/>
  <c r="B53" i="2"/>
  <c r="D98" i="2"/>
  <c r="C98" i="2"/>
  <c r="B98" i="2"/>
  <c r="B145" i="2"/>
  <c r="C145" i="2"/>
  <c r="D145" i="2"/>
  <c r="D188" i="2"/>
  <c r="C188" i="2"/>
  <c r="B188" i="2"/>
  <c r="C236" i="2"/>
  <c r="D236" i="2"/>
  <c r="B236" i="2"/>
  <c r="C284" i="2"/>
  <c r="D284" i="2"/>
  <c r="B284" i="2"/>
  <c r="D336" i="2"/>
  <c r="C336" i="2"/>
  <c r="B336" i="2"/>
  <c r="B348" i="3"/>
  <c r="B349" i="3" s="1"/>
  <c r="B350" i="3" s="1"/>
  <c r="B351" i="3" s="1"/>
  <c r="B342" i="3"/>
  <c r="B343" i="3" s="1"/>
  <c r="B344" i="3" s="1"/>
  <c r="B345" i="3" s="1"/>
  <c r="B336" i="3"/>
  <c r="B337" i="3" s="1"/>
  <c r="B338" i="3" s="1"/>
  <c r="B339" i="3" s="1"/>
  <c r="B329" i="3"/>
  <c r="B330" i="3" s="1"/>
  <c r="B331" i="3" s="1"/>
  <c r="B332" i="3" s="1"/>
  <c r="B323" i="3"/>
  <c r="B324" i="3" s="1"/>
  <c r="B325" i="3" s="1"/>
  <c r="B326" i="3" s="1"/>
  <c r="B317" i="3"/>
  <c r="B318" i="3" s="1"/>
  <c r="B319" i="3" s="1"/>
  <c r="B320" i="3" s="1"/>
  <c r="B310" i="3"/>
  <c r="B311" i="3" s="1"/>
  <c r="B312" i="3" s="1"/>
  <c r="B313" i="3" s="1"/>
  <c r="B304" i="3"/>
  <c r="B305" i="3" s="1"/>
  <c r="B306" i="3" s="1"/>
  <c r="B307" i="3" s="1"/>
  <c r="B297" i="3"/>
  <c r="B298" i="3" s="1"/>
  <c r="B299" i="3" s="1"/>
  <c r="B300" i="3" s="1"/>
  <c r="B290" i="3"/>
  <c r="B291" i="3" s="1"/>
  <c r="B292" i="3" s="1"/>
  <c r="B293" i="3" s="1"/>
  <c r="B284" i="3"/>
  <c r="B285" i="3" s="1"/>
  <c r="B286" i="3" s="1"/>
  <c r="B287" i="3" s="1"/>
  <c r="B278" i="3"/>
  <c r="B279" i="3" s="1"/>
  <c r="B280" i="3" s="1"/>
  <c r="B281" i="3" s="1"/>
  <c r="B270" i="3"/>
  <c r="B271" i="3" s="1"/>
  <c r="B272" i="3" s="1"/>
  <c r="B273" i="3" s="1"/>
  <c r="B264" i="3"/>
  <c r="B265" i="3" s="1"/>
  <c r="B266" i="3" s="1"/>
  <c r="B267" i="3" s="1"/>
  <c r="B258" i="3"/>
  <c r="B259" i="3" s="1"/>
  <c r="B260" i="3" s="1"/>
  <c r="B261" i="3" s="1"/>
  <c r="B253" i="3"/>
  <c r="B254" i="3" s="1"/>
  <c r="B255" i="3" s="1"/>
  <c r="B256" i="3" s="1"/>
  <c r="B248" i="3"/>
  <c r="B249" i="3" s="1"/>
  <c r="B250" i="3" s="1"/>
  <c r="B251" i="3" s="1"/>
  <c r="B241" i="3"/>
  <c r="B242" i="3" s="1"/>
  <c r="B243" i="3" s="1"/>
  <c r="B244" i="3" s="1"/>
  <c r="B236" i="3"/>
  <c r="B237" i="3" s="1"/>
  <c r="B238" i="3" s="1"/>
  <c r="B239" i="3" s="1"/>
  <c r="B229" i="3"/>
  <c r="B230" i="3" s="1"/>
  <c r="B231" i="3" s="1"/>
  <c r="B232" i="3" s="1"/>
  <c r="B223" i="3"/>
  <c r="B224" i="3" s="1"/>
  <c r="B225" i="3" s="1"/>
  <c r="B226" i="3" s="1"/>
  <c r="B218" i="3"/>
  <c r="B219" i="3" s="1"/>
  <c r="B220" i="3" s="1"/>
  <c r="B221" i="3" s="1"/>
  <c r="B213" i="3"/>
  <c r="B214" i="3" s="1"/>
  <c r="B215" i="3" s="1"/>
  <c r="B216" i="3" s="1"/>
  <c r="B205" i="3"/>
  <c r="B206" i="3" s="1"/>
  <c r="B207" i="3" s="1"/>
  <c r="B208" i="3" s="1"/>
  <c r="B199" i="3"/>
  <c r="B200" i="3" s="1"/>
  <c r="B201" i="3" s="1"/>
  <c r="B202" i="3" s="1"/>
  <c r="B193" i="3"/>
  <c r="B194" i="3" s="1"/>
  <c r="B195" i="3" s="1"/>
  <c r="B196" i="3" s="1"/>
  <c r="B188" i="3"/>
  <c r="B189" i="3" s="1"/>
  <c r="B190" i="3" s="1"/>
  <c r="B191" i="3" s="1"/>
  <c r="B182" i="3"/>
  <c r="B183" i="3" s="1"/>
  <c r="B184" i="3" s="1"/>
  <c r="B185" i="3" s="1"/>
  <c r="B177" i="3"/>
  <c r="B178" i="3" s="1"/>
  <c r="B179" i="3" s="1"/>
  <c r="B180" i="3" s="1"/>
  <c r="B171" i="3"/>
  <c r="B172" i="3" s="1"/>
  <c r="B173" i="3" s="1"/>
  <c r="B174" i="3" s="1"/>
  <c r="B166" i="3"/>
  <c r="B167" i="3" s="1"/>
  <c r="B168" i="3" s="1"/>
  <c r="B169" i="3" s="1"/>
  <c r="B161" i="3"/>
  <c r="B162" i="3" s="1"/>
  <c r="B163" i="3" s="1"/>
  <c r="B164" i="3" s="1"/>
  <c r="B155" i="3"/>
  <c r="B156" i="3" s="1"/>
  <c r="B157" i="3" s="1"/>
  <c r="B158" i="3" s="1"/>
  <c r="B150" i="3"/>
  <c r="B151" i="3" s="1"/>
  <c r="B152" i="3" s="1"/>
  <c r="B153" i="3" s="1"/>
  <c r="B145" i="3"/>
  <c r="B146" i="3" s="1"/>
  <c r="B147" i="3" s="1"/>
  <c r="B148" i="3" s="1"/>
  <c r="B138" i="3"/>
  <c r="B139" i="3" s="1"/>
  <c r="B140" i="3" s="1"/>
  <c r="B141" i="3" s="1"/>
  <c r="B132" i="3"/>
  <c r="B133" i="3" s="1"/>
  <c r="B134" i="3" s="1"/>
  <c r="B135" i="3" s="1"/>
  <c r="B127" i="3"/>
  <c r="B128" i="3" s="1"/>
  <c r="B129" i="3" s="1"/>
  <c r="B130" i="3" s="1"/>
  <c r="B121" i="3"/>
  <c r="B122" i="3" s="1"/>
  <c r="B123" i="3" s="1"/>
  <c r="B124" i="3" s="1"/>
  <c r="B115" i="3"/>
  <c r="B116" i="3" s="1"/>
  <c r="B117" i="3" s="1"/>
  <c r="B118" i="3" s="1"/>
  <c r="B110" i="3"/>
  <c r="B111" i="3" s="1"/>
  <c r="B112" i="3" s="1"/>
  <c r="B113" i="3" s="1"/>
  <c r="B105" i="3"/>
  <c r="B106" i="3" s="1"/>
  <c r="B107" i="3" s="1"/>
  <c r="B108" i="3" s="1"/>
  <c r="B98" i="3"/>
  <c r="B99" i="3" s="1"/>
  <c r="B100" i="3" s="1"/>
  <c r="B101" i="3" s="1"/>
  <c r="B93" i="3"/>
  <c r="B94" i="3" s="1"/>
  <c r="B95" i="3" s="1"/>
  <c r="B96" i="3" s="1"/>
  <c r="B87" i="3"/>
  <c r="B88" i="3" s="1"/>
  <c r="B89" i="3" s="1"/>
  <c r="B90" i="3" s="1"/>
  <c r="B81" i="3"/>
  <c r="B82" i="3" s="1"/>
  <c r="B83" i="3" s="1"/>
  <c r="B84" i="3" s="1"/>
  <c r="B76" i="3"/>
  <c r="B77" i="3" s="1"/>
  <c r="B78" i="3" s="1"/>
  <c r="B79" i="3" s="1"/>
  <c r="B70" i="3"/>
  <c r="B71" i="3" s="1"/>
  <c r="B72" i="3" s="1"/>
  <c r="B73" i="3" s="1"/>
  <c r="B65" i="3"/>
  <c r="B66" i="3" s="1"/>
  <c r="B67" i="3" s="1"/>
  <c r="B68" i="3" s="1"/>
  <c r="B59" i="3"/>
  <c r="B60" i="3" s="1"/>
  <c r="B61" i="3" s="1"/>
  <c r="B62" i="3" s="1"/>
  <c r="B53" i="3"/>
  <c r="B54" i="3" s="1"/>
  <c r="B55" i="3" s="1"/>
  <c r="B56" i="3" s="1"/>
  <c r="B48" i="3"/>
  <c r="B49" i="3" s="1"/>
  <c r="B50" i="3" s="1"/>
  <c r="B51" i="3" s="1"/>
  <c r="B42" i="3"/>
  <c r="B43" i="3" s="1"/>
  <c r="B44" i="3" s="1"/>
  <c r="B45" i="3" s="1"/>
  <c r="B35" i="3"/>
  <c r="B36" i="3" s="1"/>
  <c r="B37" i="3" s="1"/>
  <c r="B38" i="3" s="1"/>
  <c r="B29" i="3"/>
  <c r="B30" i="3" s="1"/>
  <c r="B31" i="3" s="1"/>
  <c r="B32" i="3" s="1"/>
  <c r="B24" i="3"/>
  <c r="B25" i="3" s="1"/>
  <c r="B26" i="3" s="1"/>
  <c r="B27" i="3" s="1"/>
  <c r="B19" i="3"/>
  <c r="B20" i="3" s="1"/>
  <c r="B21" i="3" s="1"/>
  <c r="B22" i="3" s="1"/>
  <c r="B14" i="3"/>
  <c r="B15" i="3" s="1"/>
  <c r="B16" i="3" s="1"/>
  <c r="B17" i="3" s="1"/>
  <c r="B8" i="3"/>
  <c r="B9" i="3" s="1"/>
  <c r="B10" i="3" s="1"/>
  <c r="B11" i="3" s="1"/>
  <c r="D285" i="2" l="1"/>
  <c r="C285" i="2"/>
  <c r="B285" i="2"/>
  <c r="D189" i="2"/>
  <c r="C189" i="2"/>
  <c r="B189" i="2"/>
  <c r="D99" i="2"/>
  <c r="C99" i="2"/>
  <c r="B99" i="2"/>
  <c r="C9" i="2"/>
  <c r="B9" i="2"/>
  <c r="D9" i="2"/>
  <c r="D178" i="2"/>
  <c r="C178" i="2"/>
  <c r="B178" i="2"/>
  <c r="B305" i="2"/>
  <c r="C305" i="2"/>
  <c r="D305" i="2"/>
  <c r="D25" i="2"/>
  <c r="C25" i="2"/>
  <c r="B25" i="2"/>
  <c r="B249" i="2"/>
  <c r="D249" i="2"/>
  <c r="C249" i="2"/>
  <c r="B111" i="2"/>
  <c r="D111" i="2"/>
  <c r="C111" i="2"/>
  <c r="D291" i="2"/>
  <c r="C291" i="2"/>
  <c r="B291" i="2"/>
  <c r="B60" i="2"/>
  <c r="D60" i="2"/>
  <c r="C60" i="2"/>
  <c r="D279" i="2"/>
  <c r="B279" i="2"/>
  <c r="C279" i="2"/>
  <c r="D183" i="2"/>
  <c r="B183" i="2"/>
  <c r="C183" i="2"/>
  <c r="C94" i="2"/>
  <c r="B94" i="2"/>
  <c r="D94" i="2"/>
  <c r="D324" i="2"/>
  <c r="C324" i="2"/>
  <c r="B324" i="2"/>
  <c r="D133" i="2"/>
  <c r="C133" i="2"/>
  <c r="B133" i="2"/>
  <c r="B30" i="2"/>
  <c r="D30" i="2"/>
  <c r="C30" i="2"/>
  <c r="B116" i="2"/>
  <c r="D116" i="2"/>
  <c r="C116" i="2"/>
  <c r="D151" i="2"/>
  <c r="C151" i="2"/>
  <c r="B151" i="2"/>
  <c r="B265" i="2"/>
  <c r="D265" i="2"/>
  <c r="C265" i="2"/>
  <c r="D172" i="2"/>
  <c r="C172" i="2"/>
  <c r="B172" i="2"/>
  <c r="D82" i="2"/>
  <c r="C82" i="2"/>
  <c r="B82" i="2"/>
  <c r="D311" i="2"/>
  <c r="C311" i="2"/>
  <c r="B311" i="2"/>
  <c r="C214" i="2"/>
  <c r="B214" i="2"/>
  <c r="D214" i="2"/>
  <c r="D122" i="2"/>
  <c r="C122" i="2"/>
  <c r="B122" i="2"/>
  <c r="C206" i="2"/>
  <c r="B206" i="2"/>
  <c r="D206" i="2"/>
  <c r="D298" i="2"/>
  <c r="C298" i="2"/>
  <c r="B298" i="2"/>
  <c r="D66" i="2"/>
  <c r="C66" i="2"/>
  <c r="B66" i="2"/>
  <c r="D106" i="2"/>
  <c r="C106" i="2"/>
  <c r="B106" i="2"/>
  <c r="B337" i="2"/>
  <c r="D337" i="2"/>
  <c r="C337" i="2"/>
  <c r="D237" i="2"/>
  <c r="C237" i="2"/>
  <c r="B237" i="2"/>
  <c r="D146" i="2"/>
  <c r="C146" i="2"/>
  <c r="B146" i="2"/>
  <c r="C54" i="2"/>
  <c r="B54" i="2"/>
  <c r="D54" i="2"/>
  <c r="D271" i="2"/>
  <c r="C271" i="2"/>
  <c r="B271" i="2"/>
  <c r="D88" i="2"/>
  <c r="C88" i="2"/>
  <c r="B88" i="2"/>
  <c r="D162" i="2"/>
  <c r="C162" i="2"/>
  <c r="B162" i="2"/>
  <c r="D349" i="2"/>
  <c r="C349" i="2"/>
  <c r="B349" i="2"/>
  <c r="D200" i="2"/>
  <c r="C200" i="2"/>
  <c r="B200" i="2"/>
  <c r="B20" i="2"/>
  <c r="D20" i="2"/>
  <c r="C20" i="2"/>
  <c r="D194" i="2"/>
  <c r="C194" i="2"/>
  <c r="B194" i="2"/>
  <c r="D330" i="2"/>
  <c r="C330" i="2"/>
  <c r="B330" i="2"/>
  <c r="C230" i="2"/>
  <c r="B230" i="2"/>
  <c r="D230" i="2"/>
  <c r="D139" i="2"/>
  <c r="C139" i="2"/>
  <c r="B139" i="2"/>
  <c r="B49" i="2"/>
  <c r="D49" i="2"/>
  <c r="C49" i="2"/>
  <c r="D224" i="2"/>
  <c r="C224" i="2"/>
  <c r="B224" i="2"/>
  <c r="D43" i="2"/>
  <c r="C43" i="2"/>
  <c r="B43" i="2"/>
  <c r="C254" i="2"/>
  <c r="B254" i="2"/>
  <c r="D254" i="2"/>
  <c r="D343" i="2"/>
  <c r="C343" i="2"/>
  <c r="B343" i="2"/>
  <c r="C318" i="2"/>
  <c r="B318" i="2"/>
  <c r="D318" i="2"/>
  <c r="D219" i="2"/>
  <c r="C219" i="2"/>
  <c r="B219" i="2"/>
  <c r="D128" i="2"/>
  <c r="C128" i="2"/>
  <c r="B128" i="2"/>
  <c r="D36" i="2"/>
  <c r="C36" i="2"/>
  <c r="B36" i="2"/>
  <c r="D259" i="2"/>
  <c r="C259" i="2"/>
  <c r="B259" i="2"/>
  <c r="D167" i="2"/>
  <c r="C167" i="2"/>
  <c r="B167" i="2"/>
  <c r="D77" i="2"/>
  <c r="B77" i="2"/>
  <c r="C77" i="2"/>
  <c r="B71" i="2"/>
  <c r="D71" i="2"/>
  <c r="C71" i="2"/>
  <c r="D156" i="2"/>
  <c r="C156" i="2"/>
  <c r="B156" i="2"/>
  <c r="D242" i="2"/>
  <c r="C242" i="2"/>
  <c r="B242" i="2"/>
  <c r="C15" i="2"/>
  <c r="D15" i="2"/>
  <c r="B15" i="2"/>
  <c r="D243" i="2" l="1"/>
  <c r="C243" i="2"/>
  <c r="B243" i="2"/>
  <c r="D72" i="2"/>
  <c r="C72" i="2"/>
  <c r="B72" i="2"/>
  <c r="D168" i="2"/>
  <c r="C168" i="2"/>
  <c r="B168" i="2"/>
  <c r="D37" i="2"/>
  <c r="C37" i="2"/>
  <c r="B37" i="2"/>
  <c r="C220" i="2"/>
  <c r="D220" i="2"/>
  <c r="B220" i="2"/>
  <c r="D344" i="2"/>
  <c r="C344" i="2"/>
  <c r="B344" i="2"/>
  <c r="B44" i="2"/>
  <c r="D44" i="2"/>
  <c r="C44" i="2"/>
  <c r="B50" i="2"/>
  <c r="D50" i="2"/>
  <c r="C50" i="2"/>
  <c r="D231" i="2"/>
  <c r="C231" i="2"/>
  <c r="B231" i="2"/>
  <c r="D195" i="2"/>
  <c r="C195" i="2"/>
  <c r="B195" i="2"/>
  <c r="B201" i="2"/>
  <c r="C201" i="2"/>
  <c r="D201" i="2"/>
  <c r="D163" i="2"/>
  <c r="C163" i="2"/>
  <c r="B163" i="2"/>
  <c r="D272" i="2"/>
  <c r="C272" i="2"/>
  <c r="B272" i="2"/>
  <c r="D147" i="2"/>
  <c r="C147" i="2"/>
  <c r="B147" i="2"/>
  <c r="D338" i="2"/>
  <c r="C338" i="2"/>
  <c r="B338" i="2"/>
  <c r="D67" i="2"/>
  <c r="C67" i="2"/>
  <c r="B67" i="2"/>
  <c r="D207" i="2"/>
  <c r="C207" i="2"/>
  <c r="B207" i="2"/>
  <c r="D215" i="2"/>
  <c r="C215" i="2"/>
  <c r="B215" i="2"/>
  <c r="D83" i="2"/>
  <c r="C83" i="2"/>
  <c r="B83" i="2"/>
  <c r="D266" i="2"/>
  <c r="C266" i="2"/>
  <c r="B266" i="2"/>
  <c r="D117" i="2"/>
  <c r="C117" i="2"/>
  <c r="B117" i="2"/>
  <c r="C134" i="2"/>
  <c r="B134" i="2"/>
  <c r="D134" i="2"/>
  <c r="D95" i="2"/>
  <c r="B95" i="2"/>
  <c r="C95" i="2"/>
  <c r="D280" i="2"/>
  <c r="C280" i="2"/>
  <c r="B280" i="2"/>
  <c r="C292" i="2"/>
  <c r="B292" i="2"/>
  <c r="D292" i="2"/>
  <c r="D250" i="2"/>
  <c r="C250" i="2"/>
  <c r="B250" i="2"/>
  <c r="D306" i="2"/>
  <c r="C306" i="2"/>
  <c r="B306" i="2"/>
  <c r="C10" i="2"/>
  <c r="B10" i="2"/>
  <c r="D10" i="2"/>
  <c r="C190" i="2"/>
  <c r="B190" i="2"/>
  <c r="D190" i="2"/>
  <c r="D16" i="2"/>
  <c r="C16" i="2"/>
  <c r="B16" i="2"/>
  <c r="D157" i="2"/>
  <c r="C157" i="2"/>
  <c r="B157" i="2"/>
  <c r="C78" i="2"/>
  <c r="B78" i="2"/>
  <c r="D78" i="2"/>
  <c r="D260" i="2"/>
  <c r="C260" i="2"/>
  <c r="B260" i="2"/>
  <c r="B129" i="2"/>
  <c r="C129" i="2"/>
  <c r="D129" i="2"/>
  <c r="D319" i="2"/>
  <c r="C319" i="2"/>
  <c r="B319" i="2"/>
  <c r="D255" i="2"/>
  <c r="C255" i="2"/>
  <c r="B255" i="2"/>
  <c r="B225" i="2"/>
  <c r="D225" i="2"/>
  <c r="C225" i="2"/>
  <c r="D140" i="2"/>
  <c r="C140" i="2"/>
  <c r="B140" i="2"/>
  <c r="D331" i="2"/>
  <c r="C331" i="2"/>
  <c r="B331" i="2"/>
  <c r="D21" i="2"/>
  <c r="C21" i="2"/>
  <c r="B21" i="2"/>
  <c r="C350" i="2"/>
  <c r="B350" i="2"/>
  <c r="D350" i="2"/>
  <c r="B89" i="2"/>
  <c r="D89" i="2"/>
  <c r="C89" i="2"/>
  <c r="C55" i="2"/>
  <c r="D55" i="2"/>
  <c r="B55" i="2"/>
  <c r="C238" i="2"/>
  <c r="B238" i="2"/>
  <c r="D238" i="2"/>
  <c r="D107" i="2"/>
  <c r="C107" i="2"/>
  <c r="B107" i="2"/>
  <c r="D299" i="2"/>
  <c r="C299" i="2"/>
  <c r="B299" i="2"/>
  <c r="D123" i="2"/>
  <c r="C123" i="2"/>
  <c r="B123" i="2"/>
  <c r="D312" i="2"/>
  <c r="C312" i="2"/>
  <c r="B312" i="2"/>
  <c r="D173" i="2"/>
  <c r="C173" i="2"/>
  <c r="B173" i="2"/>
  <c r="D152" i="2"/>
  <c r="C152" i="2"/>
  <c r="B152" i="2"/>
  <c r="D31" i="2"/>
  <c r="C31" i="2"/>
  <c r="B31" i="2"/>
  <c r="D325" i="2"/>
  <c r="C325" i="2"/>
  <c r="B325" i="2"/>
  <c r="D184" i="2"/>
  <c r="C184" i="2"/>
  <c r="B184" i="2"/>
  <c r="D61" i="2"/>
  <c r="C61" i="2"/>
  <c r="B61" i="2"/>
  <c r="D112" i="2"/>
  <c r="C112" i="2"/>
  <c r="B112" i="2"/>
  <c r="C26" i="2"/>
  <c r="D26" i="2"/>
  <c r="B26" i="2"/>
  <c r="D179" i="2"/>
  <c r="C179" i="2"/>
  <c r="B179" i="2"/>
  <c r="D100" i="2"/>
  <c r="C100" i="2"/>
  <c r="B100" i="2"/>
  <c r="C286" i="2"/>
  <c r="B286" i="2"/>
  <c r="D286" i="2"/>
  <c r="D101" i="2" l="1"/>
  <c r="C101" i="2"/>
  <c r="B101" i="2"/>
  <c r="C27" i="2"/>
  <c r="D27" i="2"/>
  <c r="B27" i="2"/>
  <c r="C62" i="2"/>
  <c r="B62" i="2"/>
  <c r="D62" i="2"/>
  <c r="C326" i="2"/>
  <c r="B326" i="2"/>
  <c r="D326" i="2"/>
  <c r="B153" i="2"/>
  <c r="D153" i="2"/>
  <c r="C153" i="2"/>
  <c r="B313" i="2"/>
  <c r="D313" i="2"/>
  <c r="C313" i="2"/>
  <c r="D300" i="2"/>
  <c r="C300" i="2"/>
  <c r="B300" i="2"/>
  <c r="D239" i="2"/>
  <c r="B239" i="2"/>
  <c r="C239" i="2"/>
  <c r="C90" i="2"/>
  <c r="D90" i="2"/>
  <c r="B90" i="2"/>
  <c r="D22" i="2"/>
  <c r="C22" i="2"/>
  <c r="B22" i="2"/>
  <c r="D141" i="2"/>
  <c r="C141" i="2"/>
  <c r="B141" i="2"/>
  <c r="D256" i="2"/>
  <c r="C256" i="2"/>
  <c r="B256" i="2"/>
  <c r="D130" i="2"/>
  <c r="C130" i="2"/>
  <c r="B130" i="2"/>
  <c r="D79" i="2"/>
  <c r="C79" i="2"/>
  <c r="B79" i="2"/>
  <c r="C17" i="2"/>
  <c r="B17" i="2"/>
  <c r="D17" i="2"/>
  <c r="D11" i="2"/>
  <c r="C11" i="2"/>
  <c r="B11" i="2"/>
  <c r="D251" i="2"/>
  <c r="C251" i="2"/>
  <c r="B251" i="2"/>
  <c r="B281" i="2"/>
  <c r="C281" i="2"/>
  <c r="D281" i="2"/>
  <c r="D135" i="2"/>
  <c r="C135" i="2"/>
  <c r="B135" i="2"/>
  <c r="D267" i="2"/>
  <c r="C267" i="2"/>
  <c r="B267" i="2"/>
  <c r="D216" i="2"/>
  <c r="C216" i="2"/>
  <c r="B216" i="2"/>
  <c r="D68" i="2"/>
  <c r="C68" i="2"/>
  <c r="B68" i="2"/>
  <c r="D148" i="2"/>
  <c r="C148" i="2"/>
  <c r="B148" i="2"/>
  <c r="B164" i="2"/>
  <c r="C164" i="2"/>
  <c r="D164" i="2"/>
  <c r="B196" i="2"/>
  <c r="C196" i="2"/>
  <c r="D196" i="2"/>
  <c r="D51" i="2"/>
  <c r="C51" i="2"/>
  <c r="B51" i="2"/>
  <c r="B345" i="2"/>
  <c r="D345" i="2"/>
  <c r="C345" i="2"/>
  <c r="B38" i="2"/>
  <c r="D38" i="2"/>
  <c r="C38" i="2"/>
  <c r="B73" i="2"/>
  <c r="D73" i="2"/>
  <c r="C73" i="2"/>
  <c r="D287" i="2"/>
  <c r="C287" i="2"/>
  <c r="B287" i="2"/>
  <c r="D180" i="2"/>
  <c r="B180" i="2"/>
  <c r="C180" i="2"/>
  <c r="B113" i="2"/>
  <c r="D113" i="2"/>
  <c r="C113" i="2"/>
  <c r="B185" i="2"/>
  <c r="D185" i="2"/>
  <c r="C185" i="2"/>
  <c r="D32" i="2"/>
  <c r="C32" i="2"/>
  <c r="B32" i="2"/>
  <c r="C174" i="2"/>
  <c r="B174" i="2"/>
  <c r="D174" i="2"/>
  <c r="B124" i="2"/>
  <c r="D124" i="2"/>
  <c r="C124" i="2"/>
  <c r="D108" i="2"/>
  <c r="C108" i="2"/>
  <c r="B108" i="2"/>
  <c r="D56" i="2"/>
  <c r="C56" i="2"/>
  <c r="B56" i="2"/>
  <c r="D351" i="2"/>
  <c r="B351" i="2"/>
  <c r="C351" i="2"/>
  <c r="C332" i="2"/>
  <c r="B332" i="2"/>
  <c r="D332" i="2"/>
  <c r="D226" i="2"/>
  <c r="C226" i="2"/>
  <c r="B226" i="2"/>
  <c r="D320" i="2"/>
  <c r="C320" i="2"/>
  <c r="B320" i="2"/>
  <c r="D261" i="2"/>
  <c r="C261" i="2"/>
  <c r="B261" i="2"/>
  <c r="C158" i="2"/>
  <c r="B158" i="2"/>
  <c r="D158" i="2"/>
  <c r="D191" i="2"/>
  <c r="B191" i="2"/>
  <c r="C191" i="2"/>
  <c r="D307" i="2"/>
  <c r="C307" i="2"/>
  <c r="B307" i="2"/>
  <c r="D293" i="2"/>
  <c r="C293" i="2"/>
  <c r="B293" i="2"/>
  <c r="D96" i="2"/>
  <c r="C96" i="2"/>
  <c r="B96" i="2"/>
  <c r="C118" i="2"/>
  <c r="B118" i="2"/>
  <c r="D118" i="2"/>
  <c r="B84" i="2"/>
  <c r="C84" i="2"/>
  <c r="D84" i="2"/>
  <c r="D208" i="2"/>
  <c r="C208" i="2"/>
  <c r="B208" i="2"/>
  <c r="D339" i="2"/>
  <c r="C339" i="2"/>
  <c r="B339" i="2"/>
  <c r="B273" i="2"/>
  <c r="C273" i="2"/>
  <c r="D273" i="2"/>
  <c r="D202" i="2"/>
  <c r="C202" i="2"/>
  <c r="B202" i="2"/>
  <c r="D232" i="2"/>
  <c r="C232" i="2"/>
  <c r="B232" i="2"/>
  <c r="B45" i="2"/>
  <c r="D45" i="2"/>
  <c r="C45" i="2"/>
  <c r="D221" i="2"/>
  <c r="C221" i="2"/>
  <c r="B221" i="2"/>
  <c r="B169" i="2"/>
  <c r="D169" i="2"/>
  <c r="C169" i="2"/>
  <c r="B244" i="2"/>
  <c r="D244" i="2"/>
  <c r="C244" i="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<sst xmlns="http://schemas.openxmlformats.org/spreadsheetml/2006/main" count="1889" uniqueCount="435">
  <si>
    <t>No.</t>
  </si>
  <si>
    <t>Actions</t>
  </si>
  <si>
    <t>Governance, leadership and culture</t>
  </si>
  <si>
    <t xml:space="preserve">The governing body:
a. Provides leadership to develop a culture of safety and quality improvement, and satisfies itself that this culture exists within the organisation 
b. Provides leadership to ensure partnering with service users and their support people 
c. Sets priorities and strategic directions for ethical, safe and high-quality care and ensures that these are communicated effectively to the workforce and service users and their support people
d. Endorses the organisation’s clinical and technical governance frameworks
e. Ensures that roles and responsibilities are clearly defined for the governing body, management, clinicians, peer workers, technicians and other members of the workforce
f.  Monitors the action taken as a result of analyses of clinical and technical incidents and trends
g. Reviews reports and monitors the organisation’s progress on safety, quality, performance and effectiveness 
h. Establishes principles and practices within governance frameworks that support the organisation’s ability to adapt to technology as it changes
</t>
  </si>
  <si>
    <t>Organisational leadership</t>
  </si>
  <si>
    <t>The service provider establishes and maintains clinical and technical governance frameworks, and uses the processes within these frameworks to drive improvements in safety, quality, performance and effectiveness</t>
  </si>
  <si>
    <t>The service provider implements and monitors strategies to meet its priorities for diverse population groups, including Aboriginal and Torres Strait Islander peoples, and inclusion of service users and where relevant, their support people</t>
  </si>
  <si>
    <t>The service provider considers the safety and quality of health care for service users and their support people in its business decision-making</t>
  </si>
  <si>
    <t>The service provider applies ethical principles to its business decision-making about the design, development and delivery of services</t>
  </si>
  <si>
    <t>Clinical and technical leadership</t>
  </si>
  <si>
    <t xml:space="preserve">The service provider:
a. Ensures clinical, peer worker and technical leaders understand and perform their delegated safety and quality roles and responsibilities 
b. Ensures clinical, peer worker and technical leaders operate within the clinical and technical governance frameworks to improve the safety and quality of health care for service users and their support people
c. Engages clinical and peer worker expertise in the clinical governance of the service
d. Engages technical expertise in the technical governance of the service
</t>
  </si>
  <si>
    <t>Safety and quality systems</t>
  </si>
  <si>
    <t>Legislation, regulations, policies and procedures</t>
  </si>
  <si>
    <t xml:space="preserve">The service provider uses a risk management approach to: 
a. Set out, review and maintain the currency and effectiveness of policies, procedures and protocols 
b. Monitor and take action to improve adherence to policies, procedures and protocols
c. Review compliance with legislation, regulations and jurisdictional requirements
</t>
  </si>
  <si>
    <t xml:space="preserve">Measurement and quality improvement </t>
  </si>
  <si>
    <t xml:space="preserve">The service provider uses quality improvement systems that:
a. Identify safety, outcome and quality measures, and monitor and report performance and outcomes
b. Identify areas for improvement in safety and quality
c. Maintain a quality improvement register to log initiatives to improve safety and quality
d. Assign to members of the workforce clear responsibility for safety and quality
e. Implement and monitor safety and quality improvement initiatives
</t>
  </si>
  <si>
    <t xml:space="preserve">The service provider ensures timely reports on safety and quality systems and performance are provided to:
a. The governing body
b. The workforce 
c. Service users and their support people
</t>
  </si>
  <si>
    <t>Risk management</t>
  </si>
  <si>
    <t xml:space="preserve">The service provider:
a. Identifies and documents service risks
b. Uses clinical, technical and other data collections to support risk assessments 
c. Acts to reduce risks 
d. Regularly reviews and acts to improve the effectiveness of the risk management system 
e. Reports on risks to the workforce, and service users and their support people
f.  Plans for and manages internal and external emergencies and disasters, including cybersecurity risks and threats
</t>
  </si>
  <si>
    <t>Incident management systems and open disclosure</t>
  </si>
  <si>
    <t xml:space="preserve">The service provider has incident management and investigation systems and:
a. Assists the workforce to recognise and report incidents
b. Assists service users and their support people to communicate concerns or incidents 
c. Involves the workforce, consumers, carers and families in the review of incidents
d. Provides timely feedback on the analysis of incidents to the governing body, the workforce, and service users and their support people
e. Uses the information from the analysis of incidents to improve safety and quality 
f.  Incorporates risks identified in the analysis of incidents into the risk management system
g. Regularly reviews and acts to improve the effectiveness of the incident management and investigation systems
</t>
  </si>
  <si>
    <t xml:space="preserve">The service provider:
a. Uses an open disclosure program that is consistent with the Australian Open Disclosure Framework
b. Monitors and acts to improve the effectiveness of open disclosure processes 
</t>
  </si>
  <si>
    <t xml:space="preserve">Feedback and complaints management </t>
  </si>
  <si>
    <t xml:space="preserve">The service provider:
a. Has processes to seek regular feedback from service users and their support people about their experiences of the service and outcomes of care
b. Uses this information to improve safety, quality, performance and effectiveness 
</t>
  </si>
  <si>
    <t xml:space="preserve">The service provider has a complaints management system, and:
a. Encourages and assists service users and their support people to report complaints 
b. Involves service users and their support people in the review of complaints 
c. Resolves complaints in a timely way
d. Provides timely feedback to the governing body, the workforce, and service users and their support people on the analysis of complaints and actions taken
e. Uses information from the analysis of complaints to inform improvements in safety and quality
f.  Records the risks identified from the analysis of complaints in the risk management system
g. Regularly reviews and acts to improve the effectiveness of the complaints management system 
</t>
  </si>
  <si>
    <t>Diversity and high-risk groups</t>
  </si>
  <si>
    <t xml:space="preserve">The service provider:
a. Identifies the diversity of service users and their support people
b. Identifies groups of service users who are at higher risk of harm
c. Incorporates information on the diversity of service users and their support people, and higher-risk groups into the planning and delivery of the service 
</t>
  </si>
  <si>
    <t xml:space="preserve">Healthcare records </t>
  </si>
  <si>
    <t xml:space="preserve">The service provider has healthcare records systems that:
a. Support the creation and maintenance of accurate healthcare records
b. Comply with security and privacy legislation and regulations
c. Support systematic audit of clinical information and the technical operation of the healthcare record
d. Integrate multiple information systems, where they are used 
</t>
  </si>
  <si>
    <t xml:space="preserve">The service provider providing clinical information into the My Health Record system has processes that:
a. Optimise the safety and quality of care to service users and their support people
b. Use national patient and provider identifiers
c. Use standard national terminologies
d. Describe access to the system by the workforce, to comply with legislative requirements
e. Maintain the accuracy and completeness of the clinical information the service provider uploads into the system
</t>
  </si>
  <si>
    <t>Workforce qualifications and skills</t>
  </si>
  <si>
    <t xml:space="preserve">Safety and quality training </t>
  </si>
  <si>
    <t xml:space="preserve">The service provider provides orientation to the organisation that describes roles and responsibilities for the safety and quality of services for:
a. Members of the governing body
b. Clinicians, peer workers, technicians and other members of the workforce
</t>
  </si>
  <si>
    <t xml:space="preserve">The service provider uses its training systems to:
a. Assess the competency and training needs of its workforce
b. Implement a training program to meet its requirements arising from these standards
c. Provide access to training to meet its safety and quality training needs 
d. Monitor the workforce’s participation in training
</t>
  </si>
  <si>
    <t xml:space="preserve">The service provider has strategies to provide culturally safe services to meet the needs of its Aboriginal and Torres Strait Islander service users and their support people </t>
  </si>
  <si>
    <t>Performance management</t>
  </si>
  <si>
    <t xml:space="preserve">The service provider has valid and reliable performance review processes that:
a. Require members of the workforce to regularly take part in a review of their performance 
b. Identify needs for training and development in safety and quality 
c. Incorporate information on training requirements into training systems
</t>
  </si>
  <si>
    <t>Qualified workforce</t>
  </si>
  <si>
    <t xml:space="preserve">The service provider has processes to ensure clinicians and peer workers involved in the design and delivery of services:
a. Have the necessary skills, experience and qualifications for these roles
b. Have, and work within, a defined scope of clinical practice
</t>
  </si>
  <si>
    <t>The service provider has a process to ensure technicians involved in the design and delivery of services have the necessary skills, experience and qualifications for this role</t>
  </si>
  <si>
    <t>Safety and quality roles and responsibilities</t>
  </si>
  <si>
    <t xml:space="preserve">The service provider has processes to:
a. Assign safety and quality roles and responsibilities for services to the workforce 
b. Support the workforce to understand and perform their roles and responsibilities for safety and quality
</t>
  </si>
  <si>
    <t>Safe environment for the delivery of care</t>
  </si>
  <si>
    <t xml:space="preserve">Safe environment </t>
  </si>
  <si>
    <t xml:space="preserve">The service provider maximises the safety and quality of care:
a. Through the design of services, the digital operating systems and internal access controls
b. By ensuring the terms and conditions for use of services are fair and transparent and do not mislead service users and where relevant, their support people
c. By ensuring devices and other infrastructure are fit for purpose and well maintained
d. By developing and using processes for the prompt implementation of legislative and regulatory changes
</t>
  </si>
  <si>
    <t xml:space="preserve">The service provider has systems to:
a. Minimise risk of abuse of service users and where relevant, their support people
b. Minimise risk of exploitation of service users and where relevant, their support people
c. Preserve the dignity of service users and where relevant, their support people
</t>
  </si>
  <si>
    <t>The service provider has systems to minimise the risk for children and young people to be harmed while using a service</t>
  </si>
  <si>
    <t>Privacy</t>
  </si>
  <si>
    <t>The service provider conducts a privacy impact assessment for each service in accordance with best practice</t>
  </si>
  <si>
    <t xml:space="preserve">The service provider has privacy policies for each service that are:
a. Easy to understand and transparent for service users and their support people
b. Uphold service users’ rights and choices 
c. Readily available to service users and their support people before accessing and while using the services
d. Compliant with privacy laws, privacy principles and best practice
</t>
  </si>
  <si>
    <t>The service provider advises service users and where relevant, their support people, of changes to privacy policies in a timely and comprehensible way</t>
  </si>
  <si>
    <t>Transparency</t>
  </si>
  <si>
    <t xml:space="preserve">The service provider has systems for the collection, use, disclosure, storage, transmission, retention and destruction of data that provide service users and where relevant, their support people with: 
a. Information on the types of data collected and how the information is used 
b. Information on any interoperable healthcare services
c. Information on who has access to their data, including through data sharing agreements, provision or sale to third parties, and if transfer of data outside of Australia occurs 
d. Timely information if requests to access data by external parties are granted by the service provider 
e. Protection of their data that was provided anonymously or using a pseudonym
f.  Prevention against the unauthorised re-identification of anonymous or de-identified data
g. Notification if the service ceases operation or changes ownership 
h. Information on where their data will go if the service ceases to operate or changes ownership
i.  Information on the legacy of their data
</t>
  </si>
  <si>
    <t xml:space="preserve">The service provider has mechanisms for service users to:
 a. Consent to the use of personal data and records for any purpose beyond direct care
 b. Consent before any personal data and records are used in research, unless it is de-identified
c. Withdraw or withhold consent for the collection, storage or distribution of their personal data and records
d. Opt out from the sharing of their personal data and records
e. Access, copy and amend their personal data and records
f.  Request deletion of their personal data and records
</t>
  </si>
  <si>
    <t>Costs and advertising</t>
  </si>
  <si>
    <t xml:space="preserve">The service provider provides service users and where relevant, their support people with clear and transparent information on the:
a. Direct costs to access the service
b. Estimated data usage requirements for using the service
</t>
  </si>
  <si>
    <t xml:space="preserve">The service provider ensures that in-product sales or advertising: 
a. Complies with Australian Consumer Law and regulatory requirements
b. Is appropriate for service users
</t>
  </si>
  <si>
    <t>Security and stability</t>
  </si>
  <si>
    <t xml:space="preserve">The service provider has information security management systems and uses a risk-based approach to:
a. Assign responsibility and accountability for information security 
b. Complete and maintain an information and data inventory
c. Protect data in transit and at rest 
d. Protect against interruption, damage or disconnection of the service 
e. Assess the size and extent of threats to its information assets 
f.  Consider and mitigate vulnerabilities and threats 
g. Conduct regular updates, reviews and audits of information security
h. Detect, respond and report to the governing body, workforce,  service users and their support people on information security incidents and technical faults 
</t>
  </si>
  <si>
    <t>Continuity and updates</t>
  </si>
  <si>
    <t xml:space="preserve">The service provider:
a. Manages platform and operating system updates and patches
b. Manages the continuity of services, backup and recovery mechanisms  
c. Effectively communicates service changes or interruptions to service users and where relevant, their support people
</t>
  </si>
  <si>
    <t>Clinical and Technical Governance Standard</t>
  </si>
  <si>
    <t>Partnering with service users in their own care</t>
  </si>
  <si>
    <t>Healthcare rights and informed consent</t>
  </si>
  <si>
    <t xml:space="preserve">The service provider uses a charter of rights that is:
a. Consistent with the Australian Charter of Healthcare Rights
b. Easily accessible to service users and their support people
</t>
  </si>
  <si>
    <t xml:space="preserve">The service provider has informed consent processes that comply with legislation and best practice </t>
  </si>
  <si>
    <t>The service provider has processes for supported decision making, and to identify and work with a substitute decision-maker if a service user does not have the capacity to make decisions for themselves</t>
  </si>
  <si>
    <t>Planning care</t>
  </si>
  <si>
    <t>The service provider has processes to partner with service users and where relevant, their support people to make decisions about their current and future care</t>
  </si>
  <si>
    <t>Health and digital literacy</t>
  </si>
  <si>
    <t>Communication that supports effective partnerships</t>
  </si>
  <si>
    <t>The service provider uses communication mechanisms tailored to the diversity of service users and their support people</t>
  </si>
  <si>
    <t xml:space="preserve">The service provider communicates information to service users and where relevant, their support people:
a. In a way that meets their needs
b. That is easy to understand and use
</t>
  </si>
  <si>
    <t>Partnering with service users in design and governance</t>
  </si>
  <si>
    <t>Partnerships in governance, planning, design, measurement and evaluation</t>
  </si>
  <si>
    <t xml:space="preserve">The service provider:
a. Partners with consumers, carers and families from the intended service user groups in the governance, planning, design, measurement and evaluation of the services
b. Has processes to involve a mix of people that are reflective of the diversity of service users and their support people
</t>
  </si>
  <si>
    <t>The service provider provides orientation, support and education to service users, consumers, carers, families and support people who are partners in the governance, planning, design, measurement and evaluation of the service</t>
  </si>
  <si>
    <t>The service provider partners with service users and their support people to incorporate their views and experiences into training and education for the workforce</t>
  </si>
  <si>
    <t>Usability</t>
  </si>
  <si>
    <t xml:space="preserve">The service provider has processes to assess and optimise the usability of each service including:
a. Function
b. Cultural safety
c. Service user feedback, experience and satisfaction
d. Service user outcomes
e. Access
</t>
  </si>
  <si>
    <t>Accessibility</t>
  </si>
  <si>
    <t xml:space="preserve">The service provider partners with service users and their support people to:
a. Minimise barriers to accessing services associated with the hardware, software, data requirements and platform of the services, or the language, location, age, culture and ability of the service users and their support people
b. Ensure services are compatible with commonly used assistive technologies
c. Meet relevant standards for web page or web application 
d. Regularly review access to services and take action to improve access by service users and their support people
</t>
  </si>
  <si>
    <t>Partnering with Consumers Standard</t>
  </si>
  <si>
    <t>Model of Care Standard</t>
  </si>
  <si>
    <t>Establishing the model of care</t>
  </si>
  <si>
    <t>Designing the model of care</t>
  </si>
  <si>
    <t xml:space="preserve">The service provider:
a. Documents the purpose and intent of the model of care for each service and the context in which it will operate
b. Defines the intended service user demographic and matches the model of care to the service users and their support people
c. Monitors and evaluates the performance and effectiveness of the model of care
d. Assigns accountability for maintaining and improving the effectiveness of the model of care 
</t>
  </si>
  <si>
    <t>Evidence supporting the model of care</t>
  </si>
  <si>
    <t>The service provider ensures the model of care for each service is based on best available evidence and best practice and supporting policies</t>
  </si>
  <si>
    <t>Information for service users and their support people</t>
  </si>
  <si>
    <t xml:space="preserve">The service provider provides product information on each service to service users and where relevant, their support people that:
a. Aligns with the current template endorsed by the Australian Commission on Safety and Quality in Health Care
b. Is easy to understand and meets their needs
</t>
  </si>
  <si>
    <t>Delivering the model of care</t>
  </si>
  <si>
    <t xml:space="preserve">The service provider:
a. Monitors the delivery of their service to ensure it is consistent with the model of care
b. Has a process for assigning responsibilities to a member of the workforce for the overall accountability of the care of each service user
c. Develops the goals of care and actions for treatment in partnership with the service user  
d. Clearly communicates the care plan to the service user 
e. Enables the involvement of support people, to the extent that the service user chooses 
f. Has a process for referral to follow-up services and supports that is consistent with the model of care
</t>
  </si>
  <si>
    <t>Minimising harm</t>
  </si>
  <si>
    <t>Screening of risk</t>
  </si>
  <si>
    <t>The service provider has systems to identify service users who are at risk of harm, including self-harm and suicide</t>
  </si>
  <si>
    <t>Planning for safety</t>
  </si>
  <si>
    <t xml:space="preserve">The service provider has systems to:
a. Effectively respond to service users who are distressed, have expressed thoughts of self-harm or suicide, or have self-harmed
b. Effectively respond to service users who present a risk of harm to others
c. Provide information to service users with healthcare needs beyond the scope of the service on where and how to access services appropriate to their clinical need 
d. Enable crisis intervention aligned to legislation
</t>
  </si>
  <si>
    <t>Effective communication</t>
  </si>
  <si>
    <t>Correct identification</t>
  </si>
  <si>
    <t xml:space="preserve">The service provider has processes to: 
a. Routinely ask if a service user is of Aboriginal and/or Torres Strait Islander origin and to record this information in administrative and clinical information systems 
b. Authenticate service users and match them to their care
c. Protect the anonymity of the service users where this is part of the model of care
d. Use appropriate identifiers for service users according to digital services best-practice guidelines
</t>
  </si>
  <si>
    <t>Communication of critical information</t>
  </si>
  <si>
    <t xml:space="preserve">The service provider has processes to:
a. Communicate when critical information about a service user’s care emerges or changes, to ensure the safety of the service user
b. Enable service users and their support people to communicate critical information and information on risks to their service provider
</t>
  </si>
  <si>
    <t>Transfer of care</t>
  </si>
  <si>
    <t xml:space="preserve">The service provider:
a. Has processes to effectively communicate when all or part of a service user’s care is transferred
b. Determines minimum information content to be communicated when care is transferred 
c. Sets out the process for a transfer of care, in line with the model of care
d. Assesses risks relevant to the service’s context and the particular needs of the service user when a transfer of care occurs
e. Encourages service users and where relevant, their support people to be involved in the transfer of their care
</t>
  </si>
  <si>
    <t>Recognising and responding to acute deterioration</t>
  </si>
  <si>
    <t>Recognising acute deterioration</t>
  </si>
  <si>
    <t xml:space="preserve">The service provider uses defined parameters to recognise acute deterioration in mental state that requires care to be escalated </t>
  </si>
  <si>
    <t>Escalating care</t>
  </si>
  <si>
    <t>The service provider has protocols that specify criteria to call for emergency assistance</t>
  </si>
  <si>
    <t>Responding to acute deterioration</t>
  </si>
  <si>
    <t>The service provider has systems to respond to service users who show signs of acute deterioration</t>
  </si>
  <si>
    <t>1.10</t>
  </si>
  <si>
    <t>1.20</t>
  </si>
  <si>
    <t>1.30</t>
  </si>
  <si>
    <t>2.10</t>
  </si>
  <si>
    <t>3.10</t>
  </si>
  <si>
    <t>Non-module actions</t>
  </si>
  <si>
    <t>NSQMHCMO Standards</t>
  </si>
  <si>
    <t>NSQPCH Standards</t>
  </si>
  <si>
    <t>NSQHS Standards</t>
  </si>
  <si>
    <t>Module actions</t>
  </si>
  <si>
    <t>Standards</t>
  </si>
  <si>
    <t>Reflective questions</t>
  </si>
  <si>
    <t>How does the governing body understand and promote safety and quality?
How does the governing body observe ethical standards in the delivery of services?
How does the governing body set strategic direction, and define safety and quality roles and responsibilities?
What information does the governing body use to monitor progress and report on strategies for safe and high-quality clinical care?</t>
  </si>
  <si>
    <t xml:space="preserve">• Organistional charter and/or constitution                                                                                                                                                                                                                                                                                                                                                                                                                                                                 
• Policy documents that describe the:
- roles and responsibilities of the governing body and ethical principles they observe                                                                                                                                                                                                                                                          
- the service provider’s clinical and technical governance frameworks
- processes for partnering with service users
• Strategic, business or risk management plans that describe the priorities and strategic directions for safe and high-quality services that are endorsed by the governing body
• Codes of conduct that are endorsed by the governing body                                                                                                                                                                                                                                                                                                                                                                                                                                                                                                              
• Committee and meeting records in which clinical and technical governance, leadership, safety and quality culture, performance and effectiveness, or partnering with service users are discussed
• Documented clinical and technical governance frameworks that are endorsed by the governing body
• Audit framework or schedule that is endorsed by the governing body
• Safety and quality performance and effectiveness data, compliance reports and reports of clinical and technical incidents that are monitored by the governing body, managers or the clinical or technical governance committees
• Workforce safety survey reports
• Employee opinion survey reports
• Cultural assessment tool used by the service provider and reports of assessments conducted
• Annual report that includes information on the service provider’s safety and quality performance and effectiveness
• Terms of reference or letter of appointment to the governing body that describes members’ safety and quality roles and responsibilities
• Communication with the workforce or service users on the clinical and technical governance frameworks for safety and quality performance.                                                                                                                                                                                                                                                     
</t>
  </si>
  <si>
    <t>Does the service provider have documented clinical and technical governance frameworks?
How is the effectiveness of the clinical and technical governance frameworks reviewed?</t>
  </si>
  <si>
    <t>• Documented clinical and technical governance frameworks
• Documented safety and quality goals and performance and effectiveness indicators for the services provided by the service provider
• Documented organisational and committee structure that is aligned to the clinical and technical governance frameworks
• Audit results of compliance with the service provider’s clinical and technical governance frameworks, and management of safety and quality risks
• Reviews or evaluation reports on the effectiveness of the service provider’s safety and quality systems for services.</t>
  </si>
  <si>
    <t>What strategies are used to improve outcomes for diverse population groups, including Aboriginal and Torres Strait Islander peoples, using the services?
How are these strategies monitored, evaluated and reported?</t>
  </si>
  <si>
    <t xml:space="preserve">• Policy documents that incorporate the safety and quality priorities for diverse population groups, including Aboriginal and Torres Strait Islander peoples
• Documented goals and performance indicators for the targets and intended health outcomes for diverse population groups, that are regularly monitored and reported to the governing body
• Committee and meeting records that describe the safety and quality priorities and strategies for diverse population groups, including Aboriginal and Torres Strait Islander peoples 
• Examples of specific strategies that have been implemented to meet the needs of diverse population groups, including Aboriginal and Torres Strait Islander peoples.                                                                                                                                                                                          
• Reconciliation Action Plan with reports of progress against actions                                                                                                                                                                                                                                                                                                                                                                                                                                                                                                       
• Role descriptions and recruitment processes for cultural consultants                                                                                                                                                                                                                                                                                                                                                                                                                                                                                                 
• MOUs with partners for diverse population groups.
</t>
  </si>
  <si>
    <t>How are safety and quality issues considered when making business decisions?
How are decisions about the safety and quality of care documented?</t>
  </si>
  <si>
    <t>• Committee and meeting records, such as for finance and audit committees, and strategic planning committees, that show that the safety and quality of digital mental health care is considered in business decision-making
• Strategic plans, operational plans or business plans that outline the potential impact of decisions on the safety and quality of care on service users
• Business proposal templates that include consideration of safety and quality risks
• Register of safety and quality risks that includes actions to manage the identified risks.</t>
  </si>
  <si>
    <t>How are ethical principles applied when making business decisions?</t>
  </si>
  <si>
    <t xml:space="preserve">• Committee and meeting records, such as for finance and audit committees, and strategic planning committees, that show that ethics is considered in business decision-making
• Strategic plans, operational plans or business plans that outline ethical issues and their potential impact on service users
• Business proposal templates that include consideration of ethical matters                                                                                                                                                                                                                                                                                                                                                                                                  
• Policy documents that include the organisations ethical framework/principles and/or whistle blower provisions
• Code of conduct that outlines ethical principles and the standard of expected behaviours and actions                                                                                                                                                                             
</t>
  </si>
  <si>
    <t>How do clinical leaders contribute to the clinical governance of the service?
How do technical leaders contribute to the technical governance of the service?
How does the service provider ensure that the workforce operates within the clinical and technical governance frameworks?</t>
  </si>
  <si>
    <t xml:space="preserve">• Policy documents that outline the delegated safety and quality roles and responsibilities of clinical and technical leaders                                                                                                                                                                                                                                                                                       
• Documents that outline the leadership capability framework
• Employment or contract documents that describe the safety and quality roles and responsibilities of clinical and technical leaders
• Documented workforce performance appraisals and/or contract reviews that include feedback to clinical and technical leaders on the performance of safety and quality roles and responsibilities                                                                                                                                      
• Code of conduct that outlined the standard of expected behaviours and actions
• Training documents relating to workforce safety and quality roles and responsibilities
• Results of clinical and technical audits of the performance of the workforce under the clinical and technical governance frameworks
• Documented results of clinical and technical audits and actions taken to deal with any identified issues 
• Policy documents that outline performance review and performance management processes
</t>
  </si>
  <si>
    <t>How does the service provider ensure that its policy documents are current, comprehensive and effective?
How does the service provider ensure that its policy documents comply with legislation, regulations, and state or territory requirements?</t>
  </si>
  <si>
    <t>• Documented processes for developing, authorising, and monitoring the implementation of the service provider’s policy documents
• Register of policy document reviews, including the date of effect, dates that policy documents were amended and a prioritised schedule for review
• Examples of policy documents that have been reviewed in response to identified risks, or changes in legislation, regulation or best practice
• Committee and meeting records that describe the governance structure, delegations, roles and responsibilities for overseeing the development of policy documents
• Audit results of healthcare records and clinical practice for compliance with policy documents
• Results from workforce surveys and feedback on policy documents
• Data and feedback from the risk management, incident management and complaints management systems that are used to update policy documents
• Communication with the workforce on new or updated policy documents
• Training documents on new or amended policy documents, or use of policy documents
• Schedule and timelines for statutory reporting.</t>
  </si>
  <si>
    <t>How does the quality improvement system reflect the service provider’s safety and quality priorities and strategic direction?
How does the service provider identify and document safety and quality risks and opportunities for improvement?
What processes are used to ensure that the actions taken to manage identified risks and improvements are effective?</t>
  </si>
  <si>
    <t xml:space="preserve">• Policy documents that describe the processes and accountability for monitoring the safety and quality of services
• Documented safety and quality performance measures
• Schedule for internal or external audits
• Audit reports, presentations and analysis of safety and quality performance data
• Feedback from the workforce about the use of safety and quality systems
• Feedback from service users about their involvement in the review of safety and quality performance data
• Quality improvement register and plan that includes actions to deal with issues identified
• Examples of specific quality improvement activities that have been implemented and evaluated
• Committee and meeting records in which reports, presentations, and safety and quality performance data are regularly reviewed and reported to the governing body or relevant committees
• Training documents on the service provider’s quality improvement system
• Communication with the workforce and service users that provides feedback regarding safety and quality of services 
• Published research on digital mental health service safety, outcomes and quality.                                                                                                                                                                                                                                                                                                   
</t>
  </si>
  <si>
    <t>What processes are used to ensure stakeholders are provided with accurate and  timely information about safety and quality performance?</t>
  </si>
  <si>
    <t>• Reports on safety and quality performance data that are provided to the governing body, the workforce or service users
• Committee and meeting records in which information on safety and quality indicators, data or recommendations by the governing body are discussed
• Committee and meeting records in which the appropriateness and accessibility of the service provider’s safety and quality performance information are discussed
• Communication strategy that describes processes for disseminating information on safety and quality performance
• Communication with the workforce and service users on the service provider’s safety and quality performance
• Records of safety and quality performance information published in annual reports or newsletters or other media
• Reporting templates and calendars.</t>
  </si>
  <si>
    <t>How does the service provider identify and document risk?
What processes does the service provider use to set priorities for, and manage, risks?
How does the service provider use the risk management system to improve safety and quality?</t>
  </si>
  <si>
    <t>• Policy documents that describe the processes for implementing and monitoring the risk management system
• Policy documents for emergencies and disasters that describe the reporting lines, and roles and responsibilities of the workforce
• Risk register that includes actions to manage identified risks
• Reports on safety and quality data that are analysed to identify and monitor safety and quality risks
• Data analysis and reports on safety and quality performance trends
• Feedback from the workforce on safety and quality risks, and the effectiveness of the risk management system
• Committee and meeting records regarding oversight of the risk management system, or the review of clinical, technical and other data collections
• Committee and meeting records in which risk, and the appropriateness and accessibility of safety and quality performance information have been discussed
• Audit schedule and reports on compliance with policies, procedures or protocols regarding the service provider’s risk management system
• Communication with the workforce and service users on risks and risk management
• Records of safety and quality performance information published in annual reports, newsletters, newspaper articles, radio items, websites or other local media
• Business continuity plan, or emergency and disaster management plan
• Training documents relating to risk management, and the management of emergencies and disasters, including cybersecurity risks and threats.</t>
  </si>
  <si>
    <t>How does the service provider identify and manage incidents?
How are the workforce and service users involved in reviewing incidents?
How is the incident management and investigation system used to improve safety and quality?</t>
  </si>
  <si>
    <t>• Incident management and investigation system in which clinical and technical incidents are documented, analysed and reviewed
• Policy documents for reporting, investigating and managing clinical and technical incidents
• Information on clinical and technical incidents and the actions taken to manage identified risks that are incorporated into the service provider’s risk management system or quality improvement plan
• Training documents on recognising, reporting, investigating and analysing incidents, adverse events and near misses
• Committee and meeting records that describe the incident management and investigation system, and the strategies and actions to reduce risk
• Committee and meeting records that show workforce and service user involvement in the analysis of organisational safety and quality performance data
• Clinical and technical incident reporting forms and tools that are accessible to the workforce and service users
• Information and resources that support the workforce and service users to report clinical and technical incidents
• Feedback from the workforce and service users regarding their involvement in the review and analysis of organisational safety and quality performance data
• Examples of specific improvement activities that have been implemented and evaluated to reduce the risk of incidents identified through the incident management and investigation system
• Results of completed clinical or technical incident investigations
• Audit results of compliance with the incident management and investigation system.</t>
  </si>
  <si>
    <t>How is the workforce trained and supported to discuss incidents that caused harm with service users?
How is information from the open disclosure program used to improve safety and quality?</t>
  </si>
  <si>
    <t>• Policy documents that are consistent with the principles and processes outlined in the Australian Open Disclosure Framework
• Reports on open disclosure that are produced by the service provider
• Information and data on open disclosure presented to the governing body and relevant committees
• Committee and meeting records about issues and outcomes relating to open disclosure.</t>
  </si>
  <si>
    <t>How does the service provider collect service user experience feedback?
How does the service provider collect feedback from the workforce?
How are service user experience data and workforce feedback used to improve safety and quality?</t>
  </si>
  <si>
    <t>• Data collection tools for collecting service user feedback
• Committee or meeting records about the selection of service user experience questions, and review of service user feedback
• Data analysis and reports of service user feedback or surveys used to evaluate the service provider’s performance
• Strategic, business and quality improvement plans that incorporate service user feedback.</t>
  </si>
  <si>
    <t>What processes are used to ensure that complaints are received, reviewed and resolved in a timely manner?
How are complaints data used to improve safety and quality?
What processes are used to review the effectiveness of the complaints management system?</t>
  </si>
  <si>
    <t>• Policy documents that describe the processes for recording, managing and reporting complaints
• Complaints register that includes responses and actions to deal with identified issues, and its schedule for review
• Training documents about the complaints management system
• Service user information and resources about the service provider’s complaints mechanisms
• Feedback from the workforce on the effectiveness of the complaints management system
• Feedback from service users and their support people on the analysis of complaints data
• Audit results of compliance with complaints management policies
• Evaluation reports that note the effectiveness of responses and improvements in service delivery
• Committee and meeting records in which trends in complaints and complaints management are discussed
• Reports or briefings on complaints provided to the governing body, the workforce or service users
• Quality improvement plan that includes actions to deal with issues identified
• Examples of improvement activities that have been implemented and evaluated.</t>
  </si>
  <si>
    <t>What are the sociodemographic characteristics of the service user population?
How do these characteristics affect the risk of harm to service users?
How is this information used to plan service delivery and manage inherent risks for service users?</t>
  </si>
  <si>
    <t xml:space="preserve">• Demographic data for the service provider and its service user communities that are used for strategic planning purposes
• Organisational risk profile that details service safety and quality risks, and their potential impact
• Results of an assessment or survey of mental health service needs that can be met by services
• Strategic or business plans that reflect the diversity of the service user population
• Training documents on diversity and cultural awareness
• Service user information that is available in different formats and languages that reflect the diversity of the service user population
• Reports on interpreter use and access
• Examples of actions taken to meet the needs of high-risk service users (for example, cultural awareness events)    
• Research evaluation reports or user consultation reports. 
</t>
  </si>
  <si>
    <t>How does the service provider ensure that healthcare records are accurate and integrated (where applicable)?
How does the service provider ensure the privacy and security of healthcare records?</t>
  </si>
  <si>
    <t>• Policy documents about healthcare record management, including access, storage, security, consent and sharing of service user information
• Audit results of healthcare records for compliance with policies, procedures or protocols on healthcare records management, including access to healthcare records and sharing of information
• Audit results of the accuracy, integration and currency of healthcare records
• Committee and meeting records in which the governance of the service provider’s data and information technology (IT) systems is monitored or discussed
• Code of conduct that includes privacy and confidentiality of service user information
• Signed workforce confidentiality agreements 
• Secure digital storage systems
• Observation that services are password protected
• Records of ethics approval for research activities that involve sharing service user information
• Templates for issuing login and password details for digital healthcare records systems
• Audit results of the use of a unique identifier in the healthcare records management system
• Training documents about the healthcare records management system
• Systems in place that enable combining of multiple information systems.</t>
  </si>
  <si>
    <t>Does the service provider provide information to the My Health Record system? 
If so, what processes does it have in place to  optimise the safety and quality of care to service users?</t>
  </si>
  <si>
    <t>• Policy documents that describe the service provider's processes for providing information to the My Health Record system, including the requirement to use national patient and provider identifiers and standard national terminologies
• Evidence of information provided by the service provider to the My Health Record system
• Audit results of information provided to the My Health Record system in relation to conformance with the service provider's policy and processes.</t>
  </si>
  <si>
    <t>What information is provided to new members of the governing body and workforce about their roles and responsibilities for safety and quality of services?</t>
  </si>
  <si>
    <t>• Orientation and induction documents that detail the safety and quality roles and responsibilities of the workforce and the governing body
• Attendance records for orientation and induction training
• Reports on evaluation of orientation and induction training content.</t>
  </si>
  <si>
    <t>How does the service provider test the skills level of the workforce?
What training does the service provider provide on safety and quality?
How does the service provider identify  workforce training needs to ensure that workforce skills are current and meet the service provider’s service delivery requirements?</t>
  </si>
  <si>
    <t xml:space="preserve">• Policy documents about orientation and training of the workforce
• Employment records that detail the skills and competencies required of the position, as well as the safety and quality roles and responsibilities
• Evidence of the assessment of the workforce’s needs for education and competency-based training
• Schedule of workforce education and competency-based training that includes the requirements of the NSQDMH Standards
• Orientation manuals, education resources or records of attendance at workforce training
• Audit results of the proportion of the workforce with completed performance reviews
• Skills appraisals and records of competencies for the workforce
• Feedback from the workforce about their training needs
• Reviews and evaluation reports of education and training programs
• Communication to the workforce about annual training requirements.
</t>
  </si>
  <si>
    <t>What strategies does the service provider have to provide culturally safe services that meet the needs of its Aboriginal and Torres Strait Islander services users and their support people?</t>
  </si>
  <si>
    <t>• Policy document that outlines the service provider's approach to cultural safety, including the strategies and training to improve cultural safety, cultural respect and cultural competency
• Communication to the workforce about cultural safety, cultural respect, and cultural competence
• Attendance records at cultural safety training
• Skills appraisal and records of competencies for the workforce in cultural safety, cultural respect and cultural competence
• Feedback from service users who identify as Aboriginal and Torres Strait Islander on their experience of the cultural safety of the services.</t>
  </si>
  <si>
    <t>What are the service provider’s performance review processes?
What processes are used to identify the training needs for each member of the workforce?
How is this information incorporated into the service provider’s training systems?</t>
  </si>
  <si>
    <t>• Policy documents about the performance review process for the workforce
• Documented performance development system that meets professional development guidelines and credentialing requirements
• Audit results of the proportion of the workforce with completed performance reviews, including actions taken to address identified training and development needs
• Mentoring or peer-review reports
• Feedback from the workforce about their training needs
• Review and evaluation reports of education and training
• Committee and meeting records in which performance review and credentialing of clinicians are discussed.</t>
  </si>
  <si>
    <t>What processes are used to ensure that clinicians and peer workers have the appropriate qualifications, experience, professional standing, competencies, and other relevant professional attributes?
What processes are used to ensure that clinicians and peer workers are working within the agreed scope of practice when designing services or providing care to service users?
How does the service provider match the services provided with the skills and capability of the workforce?</t>
  </si>
  <si>
    <t>• Policy documents about the scope of clinical practice for clinicians and peer workers in the context of the service provider’s needs and capability and the digital mental health services delivered
• Committee and meeting documents that include information on the roles, responsibilities, accountabilities and monitoring of scope of clinical practice for the clinical and peer workforces
• Audit results of position descriptions, duty statements and employment contracts against the requirements and recommendations of clinical practice and professional guidelines
• Reports of key performance indicators for clinicians and peer workers
• Workforce performance appraisal and feedback records that show a review of the scope of clinical practice for the clinical and peer workforces
• Peer-review reports
• Evaluation of the service provider’s clinical services targets
• Procedure manuals or guidelines for new digital mental health services 
• Defined competency standards for new digital mental health services 
• Planning documents to introduce new digital mental health services (including workforce, equipment, procedures, scope of clinical practice applications)
• Training documents about new digital mental health services
• Communication to the workforce that defines the scope of clinical practice for new digital mental health services.</t>
  </si>
  <si>
    <t>What processes are used to ensure that technicians have the appropriate qualifications, experience, professional standing, competencies and other relevant professional attributes?
What processes are used to ensure that technicians are working within the agreed scope of their expertise when designing or supporting services?
How does the service provider match the services provided with the skills and capability of the technical workforce?</t>
  </si>
  <si>
    <t>• Policy documents that describe the formal processes for selecting and appointing or contracting the technical workforce
• Register of technical workforce qualifications and areas of expertise
• Documented recruitment/procurement processes that ensure that technicians are matched to positions, and have the required skills, experience and qualifications to perform their roles and responsibilities
• Employment/contract documents that define the roles of technical supervisors 
• Evidence that the service provider has verified technicians’ qualifications before employment
• Documented performance reviews or peer reviews for the technical workforce.</t>
  </si>
  <si>
    <t>How are members of the workforce informed about, and supported to fulfil, their roles and responsibilities for safety and quality?</t>
  </si>
  <si>
    <t>• Policy documents that outline the delegated safety and quality roles and responsibilities of the workforce
• Employment documents that describe the safety and quality roles, responsibilities and accountabilities of the workforce
• Contracts for contracted workforce that specify designated roles and responsibilities, including for safety and quality
• Organisational chart and delegations policy that demonstrates clinical and technical governance reporting lines and relationships
• Training documents about safety and quality roles and responsibilities of the workforce
• Communication to the workforce about their safety and quality roles and responsibilities
• Performance appraisals that include feedback to the workforce about delegated safety and quality roles and responsibilities
• Results of workforce surveys or feedback regarding their safety and quality roles and responsibilities.</t>
  </si>
  <si>
    <t>How does the service provider ensure that the design of the environment supports the quality of care to service users?
                                                                                                                                                                     How does the service provider ensure that devices and infrastructure are safe and maintained in good working order?
                                                                                                                                   How does the service provider assess their terms and conditions to ensure they are fair and transparent and do not mislead service users?</t>
  </si>
  <si>
    <t xml:space="preserve">• Documents that outline the service provider’s information security management system 
• Policy documents that describe the service provider’s:
– requirements for maintaining devices and infrastructure
– reporting lines and accountability for actions, including during emergency situations                                                                                                                                                                                                                                                                                                                                                                              
• Strategic plan for digital assets, devices and infrastructure  
• Maintenance schedule for devices and infrastructure
• Audit results of compliance with maintenance schedules and inspections of digital devices and infrastructure
• Audit results of the use of a pre-purchase checklist and risk assessment to identify suitability of all new digital devices and infrastructure.
</t>
  </si>
  <si>
    <t>What systems are in place to prevent the abuse and exploitation of service users?</t>
  </si>
  <si>
    <t xml:space="preserve">• Documents that outline the service provider’s mission, vision and values 
• Documents that outline the service provider’s code of conduct
• Policy documents that describe the service provider's requirements to prevent abuse and exploitation of service users in the digital environment and to protect their dignity 
• Checklists and contract specifications for services that outline the requirements to prevent abuse and exploitation of service users and to protect their dignity
• Information resources for service users about prevention from abuse and exploitation and protection of dignity
• Audit results of services in relation to systems to prevent abuse and exploitation
• Analysis of incidents, complaints and feedback data from service users about abuse, exploitation or loss of dignity in the digital environment, and any actions taken to address that  
• Research evaluation reports and user consultation reports 
• Policy documents that described the service provider’s processes for clinical supervision 
</t>
  </si>
  <si>
    <t>How does the service provider ensure that the design of services supports the safety of children and young people?
                                                                                               What processes are in place to protect the safety of children and young people?</t>
  </si>
  <si>
    <t xml:space="preserve">• Policy documents that describe the service provider’s:
o requirements for ensuring that children and young people are protected from harm and exploitation
o reporting lines and accountability for actions to protect children and young people from harm, abuse or exploitation 
• requirement for mandatory child protection training
• Audit results of compliance with policy documents that minimise the risk for children and young people to be harmed
• Observation of design and the use of the interventions to reduce risks relating to potential harm to children and young people
• Analysis of incident reports relating to harm to children and young people and action taken to deal with issues identified
• Risk register and quality improvement plan that includes information from an analysis of incidents relating to harm to children and young people 
• Research evaluation and user consultation reports
• Recruitment processes and position descriptions that outline relevant requirements e.g. Working with Children Check            
</t>
  </si>
  <si>
    <t>Has the service provider conducted a privacy impact assessment for each service that identifies and manages privacy risks of the service?
What processes are in place to assess the security of the service to protect the privacy of service users?</t>
  </si>
  <si>
    <t xml:space="preserve">• The service provider’s privacy impact assessment framework 
• Completed privacy impact assessments for each digital mental health service
• Committee meetings where the results of the privacy impact assessments are discussed
• Register of actions taken to address issues identified by the privacy impact assessments
• Observation that the design of the services aligns with their privacy impact assessment.
</t>
  </si>
  <si>
    <t>Does each service have an up-to-date privacy policy?
                                                                                                                                                                   Are these privacy policies easy to access and easy to understand for service users?
                                                                                                                  Does the privacy policy protect service user's rights and give them the choices expected to protect their rights?
                                                                                                                                        How does the service provider check that privacy policies are compliant with privacy laws and principles?</t>
  </si>
  <si>
    <t>• Policy or contract documents that describe the service provider’s requirements for the privacy policy of a service, ensuring that service users' privacy is protected 
• Audit results of compliance of services with privacy policy requirements
• Observation of privacy policies of services
• Feedback from service users on the ease of access to privacy policies and the ease of understanding and transparency
• Analysis of incident reports relating to the compliance of services with privacy laws, privacy principles and best practice
• Risk register and quality improvement plan that includes information from an analysis of incidents relating to privacy policy of services.</t>
  </si>
  <si>
    <t>How does the service provider monitor changes to privacy policies of its services?
                                                                                                                           What processes are in place to advise service users of changes to privacy policies?</t>
  </si>
  <si>
    <t>• Policy document that describes the service provider's requirement for service users to be advised of changes to privacy policies in a timely way.
• Contracts with services that specify timely notification to the service provider of changes to privacy policies.
• Audit results of compliance with policy requirement to notify service users of a change in privacy policy.
• Information provided to service users about a change in privacy policy.
• Analysis of complaints from service users relating to a failure to be advised of a change in the privacy policy of a service.</t>
  </si>
  <si>
    <t>What systems are in place for the collection, use, disclosure, storage, transmission, retention and destruction of data?           
                                                                                                                    How are service users informed about the types of data collected and how the information is used?
                                                                                                                                                     Is the service user made aware of who has access to their data?   
                                                                                                                                                                                                                  What processes are in place to inform service users when requests to access their data are granted?   
                                                                                                                                                  What processes are in place to protect service users who access services anonymously?      
                                                                                                                                                                  How is the re-identification of data prevented?
How does the service provider manage the data legacy of service users?</t>
  </si>
  <si>
    <t xml:space="preserve">• Policy documents that describe the service provider's requirement to inform service users about the collection, use, disclosure, storage, transmission, retention and destruction of data 
• The service provider’s data dictionary that specifies all types of data collected         
• Data sharing agreements that are in use by the service provider
• Audit results of compliance with the policy requirement for data collection, use and sharing
• Communication to service users about the data collected, how it is used and who has access to it
• Analysis of incident reports relating to how data is collected, used, disclosed, stored, transmitted, retained or destroyed
• Committee or meeting records where the collection, use, disclosure, storage, transmission, retention or destruction of data is discussed and actions taken to address any issues
• Communication to service users about the granting of a request by a third party to access their data
• Policy documents that describe the service provider's requirement to protect the anonymity of service users when requested
• Policy documents that describe the service provider's requirement to prevent the re-identification of anonymous or de-identified data
• Analysis of complaints by service users in relation to the anonymity of their data not being protected      
• Documented research procedures and guidelines used by the service provider.
</t>
  </si>
  <si>
    <t xml:space="preserve">How does the service provider obtain consent from service users for the use of their data for any purpose beyond direct care?
Does the service provider have processes to de-identify data that is used in research?
                                                                            Does the service provider offer service users the opportunity to opt out of data sharing?
What processes are in place for service users to access and copy their data or to request for it to be deleted? </t>
  </si>
  <si>
    <t>• Policy document that describes the service provider's requirement for service users to consent to their data being for any purpose beyond direct care, and providing them with the option to opt out from sharing data, to access and copy their data, or to request deletion of their data
• Policy document outlining requirements for the de-identification of data that is used in research.
• Consent forms for service users to consent to data being used
• Observation of processes to allow service users to opt out of sharing their data
• Procedures for the workforce to respond to requests to access and copy data or to delete data
• Analysis of incident reports relating to the use of data without consent
• Notification to a service user when actions taken to delete data are completed.</t>
  </si>
  <si>
    <t xml:space="preserve">How does the service provider inform service users about the costs and/or data requirements for using  its services?                                                                               </t>
  </si>
  <si>
    <t>• Policy documents about providing information to service users on the costs and data requirements of using services
• Communication to service users on the costs and data requirements
• Observation of information provided to service users on costs and data requirements of using services
• Analysis of feedback and complaints from service users about costs or data requirements
• Survey of service users about the information provided on costs and data requirements for using services.</t>
  </si>
  <si>
    <t>Do the service provider’s services use in-product sales or advertising?
How does the service provider review legal and regulatory requirements in relation to in-product sales or advertising?
What processes are in place to ensure that any in-product sales or advertising is appropriate for the target users of its services?</t>
  </si>
  <si>
    <t>• Policy documents in relation to in-product advertising or sales
• Audit results that show conformance with policy requirements                                                                                                                                                                                                                            • Analysis of feedback or complaints relating to the inclusion of advertising or sales within services
• Guidelines about how to determine what might be considered appropriate advertising for target service user groups
• Observation of the information provided to service users on in-product sales or advertising.</t>
  </si>
  <si>
    <t xml:space="preserve">Does the service provider have information security management systems in place?
                                                                                                                                                                   Does it take a risk based approach to information security management?
                                                                                                                                                                                                                      Are the roles and responsibilities for information security management clear?                                                                           </t>
  </si>
  <si>
    <t>• Policy documents or contracts relating to the service provider's information security management system for its services
• Position descriptions that assign responsibilities for information security management actions
• Audit and review schedule for information security
• Reports from audits or reviews of information security management and action plans that address any identified issues
• Analysis of incidents relating to information security management
• Committee minutes or meetings that discuss or assess information security management of services
• Information and data inventory
• Feedback from workforce on information security management.</t>
  </si>
  <si>
    <t xml:space="preserve">How does the service provider manage updates and patches to services?
What processes are in place to ensure that services can run effectively when there is a change or an interruption to the service?
How does the  service provider communicate with service users about any changes, interruptions or discontinuation of the service?                                                         </t>
  </si>
  <si>
    <t xml:space="preserve">• Policy documents that outline:
- the management of updates and patches to the platform and operating systems 
- backup and recovery processes                   
• Documented system design processes that demonstrate high availability and redundant setups to maintain availability
• Committee and meeting records that show planning for managing updates and patches or backup and recovery
• Periodic reviews or audits of backup and recovery systems
• Communication to service users advising of service changes, interruptions or discontinuation of services 
• Analysis of incidents relating to changes to platform of operating systems and action plans addressing any issues identified
• Results of service user surveys on the communication provided about changes or interruptions to the service.
</t>
  </si>
  <si>
    <t>Does the service provider have a charter of rights that is consistent with the Australian Charter of Healthcare Rights?
How do service users access and use the charter of rights?</t>
  </si>
  <si>
    <t>• Policy documents that describe the use of a charter of rights
• Charter of rights that is consistent with the Australian Charter of Healthcare Rights in different languages and formats, consistent with the service user profile
• Observation that a charter of rights is accessible to service users
• Information or resources that explain the service user's healthcare rights
• Evidence that service users received information about their healthcare rights and responsibilities, such as audits of service users, interviews or surveys
• Service intake checklist that includes provision and explanation of a charter of rights
• Feedback from service users about awareness of the charter of rights.</t>
  </si>
  <si>
    <t>How does the service provider ensure that the informed consent policy complies with legislation and best practice?
How does the service provider monitor compliance with consent processes?</t>
  </si>
  <si>
    <t>• Policy documents for informed consent that reference relevant legislation or best practice and consider issues such as
– when consent should be obtained
– when consent is not required
– obtaining consent from service users from culturally and linguistically diverse backgrounds
– consent for minors
– training documents on informed consent processes
• Standardised consent form that is in use
• Audit results of compliance with informed consent policies, procedures or protocols
• Results of service user experience surveys, and actions taken to deal with issues identified about informed consent
• Information packages or resources about treatment and consent processes that are available for service users in different formats and languages, consistent with the service user profile
• Feedback about the consent process from service users.</t>
  </si>
  <si>
    <t>What processes are in place to identify a service user's capacity to make decisions about their own care?</t>
  </si>
  <si>
    <t>• Policy documents or processes for:
– identifying a patient’s capacity for making decisions about their care
– identifying a substitute decision-maker, if a patient does not have the capacity to make
decisions about their care
– documenting substitute decision-makers such as next of kin, advocates, people with power of
attorney and legal guardians
• Healthcare records that identify the patient’s capacity for choice and decision-making
 Audit results of healthcare records that identify patients’ capacity to make decisions, and confirm the identity of the substitute decision-maker, if required
• Audit results of healthcare records for compliance with policies, procedures or protocols, and completeness of documentation relating to advocacy or guardianship.</t>
  </si>
  <si>
    <t>What processes are available to partner with service users to plan, communicate, set goals, and make decisions about current and future care?
How does the service provider review the use and outcomes of processes for partnering with service users?</t>
  </si>
  <si>
    <t xml:space="preserve">• Policy documents for partnering with service users in their care, including policies on communication and interpersonal skills, shared decision making and health literacy
• Clinical Practice Manual that outlines the requirements for partnering with consumers
• Training documents about partnering with service users in their care and shared decision making
• Audit results of healthcare records to identify the involvement of clinicians and service users in developing a plan of care 
• Analysis of service user satisfaction surveys and actions taken in response to findings
• Analysis of feedback data from the workforce about partnering with service users in their care.
</t>
  </si>
  <si>
    <t>How are the communication needs of diverse service users identified?
What strategies are used to tailor communication to meet the needs of diverse service user populations?</t>
  </si>
  <si>
    <t xml:space="preserve">• Policy documents about communication and addressing the diversity of the communities that the service provider serves  
• Documented design for inclusivity principles
• Demographic profile or demographic survey for the service provider that identifies the diversity of its service users
• Results of an assessment of the communication needs of service users
• Demographic data from external sources that are used for strategic and communication planning to identify the diversity and needs of service users
• Training documents about cultural awareness and diversity
• Service user information or resources that are culturally appropriate, and are available in different languages and accessible formats
• Feedback from service users from diverse backgrounds during the development or review of information packages or resources
• Committee and meeting records that show that the service provider is responding to the local of the service user population
• Reports on interpreter use and access
• Feedback from service users and carers about whether communication processes meet their needs
• Observation that clinicians have access to communication resources that provide contact details for support services such as local service user health advocates, interpreters, or cultural support and liaison services.
</t>
  </si>
  <si>
    <t xml:space="preserve">How does the service provider assess whether the communication of information to service users meets their needs and is easy to understand?                                                                                                                                        </t>
  </si>
  <si>
    <t>• Policy documents about communication, including the use of plain language, health literacy, and addressing the needs of service users
• Results of a needs assessment project that identifies service user information needs
• Training documents about communication methods
• Service user information packages or resources that demonstrate ease of understanding and use
• Feedback from service users during the development or review of information packages or resources
• Feedback from service users about whether communication processes meet their needs.</t>
  </si>
  <si>
    <t>How does the service provider involve service users, consumers and carers in the governance, planning, design, measurement and evaluation of services?
What processes are in place to ensure that the diversity of service users is reflected in these partnerships?</t>
  </si>
  <si>
    <t>• Policy documents that describe the service provider's requirement for partnering with service users, consumers and carers, including in governance, planning, design, measurement and evaluation
• Training documents for management and the workforce about partnering with service users in governance, planning, design, measurement and evaluation
• Tools to support partnering with service users, consumers and carers
• Minutes of committee meetings that demonstrate the participation of service users, consumers and carers in governance, planning, design, measurement and evaluation                                                                                                          • Recruitment processes to engage service users, consumers and carers as partners in governance, planning, design, measurement and evaluation                                                                                                                                
• Observation of service users, consumers and carers taking part in making decisions about governance, planning, design, measurement and evaluation.</t>
  </si>
  <si>
    <t>What training and support are offered to service users who are partnering in the governance, design, measurement and evaluation of the service provider?
How is feedback from service users used to evaluate and improve the effectiveness of the support provided?</t>
  </si>
  <si>
    <t>• Orientation and training resources for service users, consumers and carers to support their partnering in governance, planning, design, measurement and evaluation
• Feedback from service users, consumers and carers about their experiences of orientation, support and education to facilitate their participation in governance, planning, design, measurement and evaluation
• Survey of service users, consumers and carers about their support and education needs to facilitate their participation in governance, planning, design. measurement and evaluation.</t>
  </si>
  <si>
    <t>How does the design and delivery of workforce training and education in the service provider reflect the involvement of service users?</t>
  </si>
  <si>
    <t>• Policy documents that describe the approach to training and education of the workforce, including the requirement to incorporate the views and experiences of service users
• Training and education resources that demonstrate the views and experiences of service users have been incorporated
• Assessment of training and education needs of the workforce and the response to this that includes the incorporation of views and experiences of service users
• Recruitment of service users as trainers or educators
• Analysis of service user feedback and complaints that prioritised issues to be incorporated in to workforce training and education.</t>
  </si>
  <si>
    <t>How are service users involved in the development and review of the service to optimise functionality?
How does the service provider assess the cultural safety of the service?
How does the service provider optimise the use of the service by target users?
                                                                                                                                                                                             What processes are in place for the service provider to assess the level of satisfaction of service users with the service?</t>
  </si>
  <si>
    <t>• Committee and meeting records that show service user involvement in the development and review of services
• Feedback from service users who have been engaged in the development and review of services
• Evaluation reports on services that identify how service users were involved in development and review
• Examples of services that have changed in response to service user feedback
• Communication with service users who provided input into the development or review of services, including about the types of changes made in response to their participation and feedback.</t>
  </si>
  <si>
    <t xml:space="preserve">What processes are in place to minimise barriers to access for service users?
How does the service provider consider the language, location, age, culture and ability of the service users in the design and delivery of the service?
Is the service compatible with commonly used assistive technologies?
Does the service meet relevant national standards for web page or web application?
                                                                                                                                                                                              How is the accessibility of the service measured and improved?
</t>
  </si>
  <si>
    <t xml:space="preserve">• Policy documents that outline accessibility requirements for digital mental health services including e.g. website accessibility         
• Information that is available to service users to promote access to the service provider's services
• Audit results that examine the accessibility of services to the target users
• Examples of assistive technologies available to the service users
• Examples of compliance with relevant standards for web page or web application (e.g. WCAG 2.0)
• Analysis of service user surveys/feedback regarding the accessibility of services and actions taken to address issues identified
• Tender documents and contracts specifying accessibility requirements                       
• Minutes of committee meetings that demonstrate review of accessibility options.
</t>
  </si>
  <si>
    <t xml:space="preserve">How does the service provider document the models of care for each service, including outlining the intended target users?
What processes are in place to monitor and evaluate whether the models of care for each service are effective?
What actions does the service provider take to update and improve the models of care of its services? </t>
  </si>
  <si>
    <t>• Documents that outline the model of care for each service, including the purpose of the service, the intended target users, the outcomes expected, and the way in which the service is to work to achieve the stated purpose and outcomes for the intended audience
• Audit of the fidelity of the services delivered to the models of care
• Analysis of variance data on the outcomes from use of each service against expected outcomes
• Feedback from service users in relation to whether the service met their expectations
• Position descriptions that indicate accountability in relation to the model of care of each service
• Evidence of changes to the models of care of services based on an analysis of outcomes and feedback
• Committee or meeting minutes that detail discussion about the models of care and any evaluation or changes to the models of care.</t>
  </si>
  <si>
    <t>How does the service provider ensure the models of care for each service is based on evidence and reflect best practice?
What processes are in place to ensure the models of care of its services are updated when the evidence base changes?</t>
  </si>
  <si>
    <t>• Literature searches that demonstrate the evidence relied upon by the model of care at the time of development of each service
• Clinical guidelines that set out best practice in relation to the services being delivered
• An audit of the alignment of the model of care for a service to the available evidence and best practice
• Research trials or other scientific endeavours that evaluate a service and comment on its evidence base or practice
• Endorsement by professional associations or academic institutions that the model of care of a service reflects the evidence base or contemporary practice
• Systems to periodically review and update the evidence base that underpins the model of care and to report on the implications of any update on the model of care
• Expert opinions about the contemporary nature of the model of service and any required changes
• Committee or meeting minutes that detail discussions about updates to the model of care based on updated evidence.</t>
  </si>
  <si>
    <t>Does the service provider provide concise and easy to understand product information about each service to service users?
How does the service provider assess whether the information in the product information meets the needs of service users?</t>
  </si>
  <si>
    <t>• Policy on the development and provision of product information to be provided to service users: 
- that aligns with the current template 
- sets out the requirements for different languages and formats, consistent with the intended target users 
• Product information for each of service
• Feedback from (or survey of) service users on the product information provided for a service, in particular on whether it is easy to understand and meets their needs 
• Evidence of updates to product information in line with changes to the model of care or legislation changes.</t>
  </si>
  <si>
    <t>How does the service provider monitor the delivery of services?
What processes does the service provider have to ensure that there is one person with overall accountability for the care of each service user?
What processes are in place for when the service user stops receiving care from a service?</t>
  </si>
  <si>
    <t xml:space="preserve">• Policy documents that outline the processes for the delivery of the service consistent with the model of care and requiring that overall accountability for each service user be assigned to a designated member of the workforce                                                                      
• Service provider’s clinical practice manual or treatment allocation guides                                                                                                                                                                                                                                                                                                                                                                                                                                                            
• Audits of the fidelity of the service delivered to the model of care  
• Audit of healthcare records that indicate each service user has a designated individual with overall accountability for their care 
• Survey of service users about their experience of the service, including whether goals of care and actions for treatment were developed in partnership and clearly communicated to them 
• Policy document that outlines the processes to support the involvement of service users' support people in communications and decision making 
• Healthcare records that document the involvement of support people in communications and decision making 
• Standardised template for referral to follow-up services or evidence of completed referrals.  
</t>
  </si>
  <si>
    <t>How does the service provider identify service users who are at risk?</t>
  </si>
  <si>
    <t>• Policy documents that outline processes for its services to conduct screening, including:
- when routine screening of service users will occur 
- the roles and responsibilities of members of the workforce when service users are routinely screened
- the process for taking action when risks are identified
- indications for repeating the screening process
• Observation of practice that shows use of relevant screening processes
• Records of interviews with the workforce that show that they understand the service provider’s screening processes and their responsibilities
• Training documents about screening processes 
• Communication with the workforce about updates to screening processes
• Audit results of healthcare records for screening
• Feedback from service users about screening.  
• Assessment of the risks relevant to the population serviced by the service
• Resources and tools developed for screening and assessment of clinical conditions and risks that are relevant to the service provided by the service provider
• Training documents about the identification and assessment of at-risk service users.</t>
  </si>
  <si>
    <t>How does the service provider respond to service users who are distressed, have expressed thoughts of self-harm or suicide, or have self-harmed?
What referral processes does the service provider have in place?</t>
  </si>
  <si>
    <t>• Policy documents that outline collaborative processes for identifying and treating service users at risk of self-harm or suicide, or who have self-harmed
• Risk assessment tools for service users at risk of self-harm or suicide
• Training documents about identifying and treating service users at risk of self-harm or suicide, or who have self-harmed
• Service user information packages or resources about strategies for managing self-harm, or risks of self-harm or suicide, and escalation protocols
• Clinical incident monitoring system that includes information on self-harm and suicide
• Resources for the workforce to help identify service users who require close monitoring
• Service user experience surveys, a complaints management system and a service user participation policy for service users at risk of self harm or suicide
• Observation that information about referring service users to specialist mental health services is accessible to the workforce.</t>
  </si>
  <si>
    <t>What processes are in place to ask if service users are Aboriginal and/or Torres Strait Islander?
How is this information recorded in administrative information systems and transferred to clinical information systems?
What processes are in place to ensure that service users are correctly identified and matched to their care?
Where the service is provided anonymously, how does the service provider protect the anonymity of the service user?</t>
  </si>
  <si>
    <t>• Policy document that describes the service provider's requirements for the identification and authentication of service users (in line with the model of care) that includes:
- processes for asking if service users are Aboriginal and Torres Strait Islander 
- processes for recording this information in administrative and clinical information systems
- approach required to match service users to their care following identification and authentication
- approach that protects anonymity of service users when this is part of the model of care or requested by the service user 
- use of appropriate identifiers according to digital services best practice guidelines 
• Registration form on which service users can identify as being of Aboriginal or Torres Strait Islander origin
• Communication material that provides service users with information about why they will be asked if they are of Aboriginal or Torres Strait Islander origin
• Training or contract documents about obtaining information about Aboriginal and Torres Strait Islander service users
• Communication with the workforce about the importance of identifying Aboriginal and Torres Strait Islander service users 
• Analysis of incidents relating to failure to correctly identify or authenticate service users or to match them to their care, and any associated actions to be implemented as a result 
• Analysis of incidents about failure to protect the anonymity of service users and any associated actions to be implemented as a result 
• Observation of system for using appropriate identifiers for service users.</t>
  </si>
  <si>
    <t>How does the service provider communicate critical information to protect the safety of service users?
Are service users able to communicate information about risks to the service provider?</t>
  </si>
  <si>
    <t xml:space="preserve">• Review of process mapping that identifies the situations in which communication of emerging or changing critical information are required e.g. when results of screening tools indicate a change in the level of risk
• Risk register that includes identified risks for receipt and distribution of critical information to responsible clinicians
• Activities to manage identified risks with receipt and distribution of critical information
• Reports, investigations and feedback from the incident management and investigation system that identifies incidents relating to receipt and distribution of critical information
• Documented processes for communicating critical information when there is an unexpected change in a service user’s status or when new critical information becomes available
• Policy documents that outline the:
- types of critical information that are likely to be received and actions to be taken in response
- method for communicating critical information to the responsible clinician– method for communicating critical information to the service user and their support people
- time frames for communicating critical information
• Audit results of workforce compliance with policies relating to communicating critical information
• Examples of information provided to patients, carers and families about processes for communicating concerns to the clinicians responsible for care                         
• Provision of contact details for user inquiries and feedback                                                   
• Reports generated from service user feedback mechanisms including service user surveys.
</t>
  </si>
  <si>
    <t xml:space="preserve">What processes are in place to transfer the care of the service user at the end of their care?
How does the service provider assess the service user's needs and risk at the point of transfer of care and ensure effective communication occurs to support the transfer of care? </t>
  </si>
  <si>
    <t xml:space="preserve">• Models of care for digital mental health service that documents the options for transfer of care      
• Transfer of care and crisis referral templates                                                                                                                                                                                                                                                                                                                                                                                                         
• Policy documents that specify the risk assessment process and the minimum information content to be communicated at transfer of care 
• Evidence that clinicians were involved in developing the minimum information content to be communicated at transfer of care
• Feedback from the workforce on the use of transfer of care policies, procedures or protocols. 
• Observation of clinicians’ practice that shows use of structured risk assessment and communication processes and tools at transfer of care
• Records of interviews with clinicians that show that they understand the service provider’s structured processes for transfer of care
• Audit results of completed documentation that demonstrates effective handover of responsibility for care, such as standardised transfer forms or completed transfer forms or standardised referral letters 
• Audit results of workforce compliance with transfer of care policies, procedures or protocols
• Training documents about responsibilities and processes for transfer of care
• Communication with the workforce regarding transfer of care processes
• Information provided to service users that outlines their role in the transfer of care process, such as a charter of rights or service user information sheet
• Results of a service user experience survey, and service user feedback about transfer of care
• Results from workforce satisfaction surveys and feedback about referral and use of transfer of care processes.
</t>
  </si>
  <si>
    <t>What processes are in place to detect deterioration in the service user's mental state?</t>
  </si>
  <si>
    <t xml:space="preserve">• Policy documents about recognising and documenting acute deterioration in mental state
• Screening and assessment policies and procedures for mental health in line with the model of care 
• Service provider’s safety plan template                                                                                                                                                                                                                                                                                                                                           
• Training documents about recognising acute deterioration in mental state and how to deal with reports of deterioration from the service user or their support people
• Documentation of service user involvement in developing individualised monitoring plans
• Audit results of compliance with the monitoring plan systems for mental state.
</t>
  </si>
  <si>
    <t>What process is in place to call for emergency assistance when required?</t>
  </si>
  <si>
    <t xml:space="preserve">• Policy documents about escalating care and calling for emergency assistance that identify the criteria to trigger this response and the nature of the emergency assistance to be sought  
• Service provider’s safety plan template
• Training and induction documents about mechanisms for escalating care and calling for emergency assistance
• Audit results of compliance with the mechanisms for escalating care and calling for emergency assistance
• Evidence of investigations into failures to escalate and call for emergency assistance, and associated quality improvement projects                                                                                                      
• Quality improvement projects focused on enhancing response to emergency situations.
</t>
  </si>
  <si>
    <t>What processes are in place to respond to service users who show signs of acute deterioration?</t>
  </si>
  <si>
    <t xml:space="preserve">• Policy documents that outline safety and response systems and processes   
• Employment documents that describe roles and responsibilities in the event of episodes of acute deterioration
• Training documents about emergency interventions in the event of acute deterioration
• Evidence of clinician competency assessment (for example, through simulation exercises, peer review or formal assessments) 
• Information provided to service users about options to access urgent assistance from an alternative service (e.g. 000, General Practitioner, Emergency Department)                                 
• Examples of assessment and treatment reports or safety plans developed to facilitate response to users in distress                                                                                                                                            
• Crisis referral templates                                                                                                                                     
• Examples of programs that generate automatic warnings at set thresholds.
</t>
  </si>
  <si>
    <t>Link to evidence</t>
  </si>
  <si>
    <t>Estimate % of complete</t>
  </si>
  <si>
    <t>How do you rate your performance?</t>
  </si>
  <si>
    <t>Action plan or comments</t>
  </si>
  <si>
    <t>Responsible person or area</t>
  </si>
  <si>
    <t>Due date</t>
  </si>
  <si>
    <t>Link to task list</t>
  </si>
  <si>
    <t xml:space="preserve">Examples of evidence - select examples that are currently in use
</t>
  </si>
  <si>
    <t>Click here to navigate to evidence list for Action 1.01</t>
  </si>
  <si>
    <t>Click here to navigate to evidence list for Action 1.02</t>
  </si>
  <si>
    <t>Click here to navigate to evidence list for Action 1.03</t>
  </si>
  <si>
    <t>Click here to navigate to evidence list for Action 1.04</t>
  </si>
  <si>
    <t>Click here to navigate to evidence list for Action 1.05</t>
  </si>
  <si>
    <t>Click here to navigate to evidence list for Action 1.06</t>
  </si>
  <si>
    <t>Click here to navigate to evidence list for Action 1.07</t>
  </si>
  <si>
    <t>Click here to navigate to evidence list for Action 1.08</t>
  </si>
  <si>
    <t>Click here to navigate to evidence list for Action 1.09</t>
  </si>
  <si>
    <t>Click here to navigate to evidence list for Action 1.10</t>
  </si>
  <si>
    <t>Click here to navigate to evidence list for Action 1.11</t>
  </si>
  <si>
    <t>Click here to navigate to evidence list for Action 1.12</t>
  </si>
  <si>
    <t>Click here to navigate to evidence list for Action 1.13</t>
  </si>
  <si>
    <t>Click here to navigate to evidence list for Action 1.14</t>
  </si>
  <si>
    <t>Click here to navigate to evidence list for Action 1.15</t>
  </si>
  <si>
    <t>Click here to navigate to evidence list for Action 1.16</t>
  </si>
  <si>
    <t>Click here to navigate to evidence list for Action 1.17</t>
  </si>
  <si>
    <t>Click here to navigate to evidence list for Action 1.18</t>
  </si>
  <si>
    <t>Click here to navigate to evidence list for Action 1.19</t>
  </si>
  <si>
    <t>Click here to navigate to evidence list for Action 1.20</t>
  </si>
  <si>
    <t>Click here to navigate to evidence list for Action 1.21</t>
  </si>
  <si>
    <t>Click here to navigate to evidence list for Action 1.22</t>
  </si>
  <si>
    <t>Click here to navigate to evidence list for Action 1.23</t>
  </si>
  <si>
    <t>Click here to navigate to evidence list for Action 1.24</t>
  </si>
  <si>
    <t>Click here to navigate to evidence list for Action 1.25</t>
  </si>
  <si>
    <t>Click here to navigate to evidence list for Action 1.26</t>
  </si>
  <si>
    <t>Click here to navigate to evidence list for Action 1.27</t>
  </si>
  <si>
    <t>Click here to navigate to evidence list for Action 1.28</t>
  </si>
  <si>
    <t>Click here to navigate to evidence list for Action 1.29</t>
  </si>
  <si>
    <t>Click here to navigate to evidence list for Action 1.30</t>
  </si>
  <si>
    <t>Click here to navigate to evidence list for Action 1.31</t>
  </si>
  <si>
    <t>Click here to navigate to evidence list for Action 1.32</t>
  </si>
  <si>
    <t>Click here to navigate to evidence list for Action 1.33</t>
  </si>
  <si>
    <t>Click here to navigate to evidence list for Action 1.34</t>
  </si>
  <si>
    <t>Click here to navigate to evidence list for Action 1.35</t>
  </si>
  <si>
    <t>Click here to navigate to evidence list for Action 1.36</t>
  </si>
  <si>
    <t>Click here to navigate to evidence list for Action 2.01</t>
  </si>
  <si>
    <t>Click here to navigate to evidence list for Action 2.02</t>
  </si>
  <si>
    <t>Click here to navigate to evidence list for Action 2.03</t>
  </si>
  <si>
    <t>Click here to navigate to evidence list for Action 2.04</t>
  </si>
  <si>
    <t>Click here to navigate to evidence list for Action 2.05</t>
  </si>
  <si>
    <t>Click here to navigate to evidence list for Action 2.06</t>
  </si>
  <si>
    <t>Click here to navigate to evidence list for Action 2.07</t>
  </si>
  <si>
    <t>Click here to navigate to evidence list for Action 2.08</t>
  </si>
  <si>
    <t>Click here to navigate to evidence list for Action 2.09</t>
  </si>
  <si>
    <t>Click here to navigate to evidence list for Action 2.10</t>
  </si>
  <si>
    <t>Click here to navigate to evidence list for Action 2.11</t>
  </si>
  <si>
    <t>Click here to navigate to evidence list for Action 3.01</t>
  </si>
  <si>
    <t>Click here to navigate to evidence list for Action 3.02</t>
  </si>
  <si>
    <t>Click here to navigate to evidence list for Action 3.03</t>
  </si>
  <si>
    <t>Click here to navigate to evidence list for Action 3.04</t>
  </si>
  <si>
    <t>Click here to navigate to evidence list for Action 3.05</t>
  </si>
  <si>
    <t>Click here to navigate to evidence list for Action 3.06</t>
  </si>
  <si>
    <t>Click here to navigate to evidence list for Action 3.07</t>
  </si>
  <si>
    <t>Click here to navigate to evidence list for Action 3.08</t>
  </si>
  <si>
    <t>Click here to navigate to evidence list for Action 3.09</t>
  </si>
  <si>
    <t>Click here to navigate to evidence list for Action 3.10</t>
  </si>
  <si>
    <t>Click here to navigate to evidence list for Action 3.11</t>
  </si>
  <si>
    <t>Click here to navigate to evidence list for Action 3.12</t>
  </si>
  <si>
    <t>Click here to navigate to task list for Action 1.01</t>
  </si>
  <si>
    <t>Click here to navigate to task list for Action 1.02</t>
  </si>
  <si>
    <t>Click here to navigate to task list for Action 1.03</t>
  </si>
  <si>
    <t>Click here to navigate to task list for Action 1.04</t>
  </si>
  <si>
    <t>Click here to navigate to task list for Action 1.05</t>
  </si>
  <si>
    <t>Click here to navigate to task list for Action 1.06</t>
  </si>
  <si>
    <t>Click here to navigate to task list for Action 1.07</t>
  </si>
  <si>
    <t>Click here to navigate to task list for Action 1.08</t>
  </si>
  <si>
    <t>Click here to navigate to task list for Action 1.09</t>
  </si>
  <si>
    <t>Click here to navigate to task list for Action 1.10</t>
  </si>
  <si>
    <t>Click here to navigate to task list for Action 1.11</t>
  </si>
  <si>
    <t>Click here to navigate to task list for Action 1.12</t>
  </si>
  <si>
    <t>Click here to navigate to task list for Action 1.13</t>
  </si>
  <si>
    <t>Click here to navigate to task list for Action 1.14</t>
  </si>
  <si>
    <t>Click here to navigate to task list for Action 1.15</t>
  </si>
  <si>
    <t>Click here to navigate to task list for Action 1.16</t>
  </si>
  <si>
    <t>Click here to navigate to task list for Action 1.17</t>
  </si>
  <si>
    <t>Click here to navigate to task list for Action 1.18</t>
  </si>
  <si>
    <t>Click here to navigate to task list for Action 1.19</t>
  </si>
  <si>
    <t>Click here to navigate to task list for Action 1.20</t>
  </si>
  <si>
    <t>Click here to navigate to task list for Action 1.21</t>
  </si>
  <si>
    <t>Click here to navigate to task list for Action 1.22</t>
  </si>
  <si>
    <t>Click here to navigate to task list for Action 1.23</t>
  </si>
  <si>
    <t>Click here to navigate to task list for Action 1.24</t>
  </si>
  <si>
    <t>Click here to navigate to task list for Action 1.25</t>
  </si>
  <si>
    <t>Click here to navigate to task list for Action 1.26</t>
  </si>
  <si>
    <t>Click here to navigate to task list for Action 1.27</t>
  </si>
  <si>
    <t>Click here to navigate to task list for Action 1.28</t>
  </si>
  <si>
    <t>Click here to navigate to task list for Action 1.29</t>
  </si>
  <si>
    <t>Click here to navigate to task list for Action 1.30</t>
  </si>
  <si>
    <t>Click here to navigate to task list for Action 1.31</t>
  </si>
  <si>
    <t>Click here to navigate to task list for Action 1.32</t>
  </si>
  <si>
    <t>Click here to navigate to task list for Action 1.33</t>
  </si>
  <si>
    <t>Click here to navigate to task list for Action 1.34</t>
  </si>
  <si>
    <t>Click here to navigate to task list for Action 1.35</t>
  </si>
  <si>
    <t>Click here to navigate to task list for Action 1.36</t>
  </si>
  <si>
    <t>Click here to navigate to task list for Action 2.01</t>
  </si>
  <si>
    <t>Click here to navigate to task list for Action 2.02</t>
  </si>
  <si>
    <t>Click here to navigate to task list for Action 2.03</t>
  </si>
  <si>
    <t>Click here to navigate to task list for Action 2.04</t>
  </si>
  <si>
    <t>Click here to navigate to task list for Action 2.05</t>
  </si>
  <si>
    <t>Click here to navigate to task list for Action 2.06</t>
  </si>
  <si>
    <t>Click here to navigate to task list for Action 2.07</t>
  </si>
  <si>
    <t>Click here to navigate to task list for Action 2.08</t>
  </si>
  <si>
    <t>Click here to navigate to task list for Action 2.09</t>
  </si>
  <si>
    <t>Click here to navigate to task list for Action 2.10</t>
  </si>
  <si>
    <t>Click here to navigate to task list for Action 2.11</t>
  </si>
  <si>
    <t>Click here to navigate to task list for Action 3.01</t>
  </si>
  <si>
    <t>Click here to navigate to task list for Action 3.02</t>
  </si>
  <si>
    <t>Click here to navigate to task list for Action 3.03</t>
  </si>
  <si>
    <t>Click here to navigate to task list for Action 3.04</t>
  </si>
  <si>
    <t>Click here to navigate to task list for Action 3.05</t>
  </si>
  <si>
    <t>Click here to navigate to task list for Action 3.06</t>
  </si>
  <si>
    <t>Click here to navigate to task list for Action 3.07</t>
  </si>
  <si>
    <t>Click here to navigate to task list for Action 3.08</t>
  </si>
  <si>
    <t>Click here to navigate to task list for Action 3.09</t>
  </si>
  <si>
    <t>Click here to navigate to task list for Action 3.10</t>
  </si>
  <si>
    <t>Click here to navigate to task list for Action 3.11</t>
  </si>
  <si>
    <t>Click here to navigate to task list for Action 3.12</t>
  </si>
  <si>
    <t>Due
date</t>
  </si>
  <si>
    <t>Task A</t>
  </si>
  <si>
    <t>Task B</t>
  </si>
  <si>
    <t>Task C</t>
  </si>
  <si>
    <t>Task D</t>
  </si>
  <si>
    <t>Task E</t>
  </si>
  <si>
    <t>1.12</t>
  </si>
  <si>
    <t>Evidence</t>
  </si>
  <si>
    <t>Comments</t>
  </si>
  <si>
    <t>complete</t>
  </si>
  <si>
    <t>%</t>
  </si>
  <si>
    <t>Not met</t>
  </si>
  <si>
    <t>Met</t>
  </si>
  <si>
    <t>Date:</t>
  </si>
  <si>
    <t>Standards:</t>
  </si>
  <si>
    <t>Organisation:</t>
  </si>
  <si>
    <t>NSQDMH Standards</t>
  </si>
  <si>
    <t>Module for the NSQMHCMO Standards</t>
  </si>
  <si>
    <t>Module for the NSQPCH Standards</t>
  </si>
  <si>
    <t>Module for the NSQHS Standards</t>
  </si>
  <si>
    <t>Is the action applicable?</t>
  </si>
  <si>
    <t>This self-assessment is for (click below to select):</t>
  </si>
  <si>
    <t>``</t>
  </si>
  <si>
    <r>
      <t xml:space="preserve">Instructions: 
</t>
    </r>
    <r>
      <rPr>
        <sz val="11"/>
        <color theme="1"/>
        <rFont val="Arial"/>
        <family val="2"/>
        <scheme val="major"/>
      </rPr>
      <t xml:space="preserve">The evidence summary is generated from the evidence list and is ordered by the name of the evidence to support providers preparing for assessment by an approved accrediting agency. To generate the evidence list, right click anywhere on the table and select </t>
    </r>
    <r>
      <rPr>
        <b/>
        <i/>
        <sz val="11"/>
        <color theme="1"/>
        <rFont val="Arial"/>
        <family val="2"/>
        <scheme val="major"/>
      </rPr>
      <t>Refresh</t>
    </r>
    <r>
      <rPr>
        <sz val="11"/>
        <color theme="1"/>
        <rFont val="Arial"/>
        <family val="2"/>
        <scheme val="major"/>
      </rPr>
      <t>.</t>
    </r>
  </si>
  <si>
    <t>Digital Mental Health Standards - Evidence summary</t>
  </si>
  <si>
    <t>Digital Mental Health Standards - Task List</t>
  </si>
  <si>
    <t>Digital Mental Health Standards - Evidence List</t>
  </si>
  <si>
    <t>Priority (high, medium, low)</t>
  </si>
  <si>
    <t>National Safety and Quality Digital Mental Health Standards</t>
  </si>
  <si>
    <r>
      <t xml:space="preserve">Priority 
</t>
    </r>
    <r>
      <rPr>
        <b/>
        <sz val="9"/>
        <color theme="0"/>
        <rFont val="Arial"/>
        <family val="2"/>
        <scheme val="major"/>
      </rPr>
      <t>(high, medium, low)</t>
    </r>
  </si>
  <si>
    <r>
      <t xml:space="preserve">Instructions: 
</t>
    </r>
    <r>
      <rPr>
        <sz val="11"/>
        <color theme="1"/>
        <rFont val="Arial"/>
        <family val="2"/>
        <scheme val="major"/>
      </rPr>
      <t>Please ensure that there is an Action number next to your evidence. Where one policy, procedure or other form of evidence is used for multiple actions, please ensure that the spelling of the name of the piece of evidence is consistent to enable the Evidence summary tab to work.</t>
    </r>
  </si>
  <si>
    <t>The Australian Commission on Safety and Quality in Health Care (the Commission) developed the self-assessment tool as part of a suite of resources to assist service providers to implement the National Safety and Quality Digital Mental Health Standards. This tool allows service providers to track the progress of implementation for each action. It should be used together with the National Safety and Quality Digital Mental Health Standards User Guide.
The use of this tool is optional but may support assessors as part of accreditation.</t>
  </si>
  <si>
    <t>There are 5 worksheets in this tool. Click on the hyperlinks below to navigate to the relevant worksheet:</t>
  </si>
  <si>
    <t>1. Self-assessment</t>
  </si>
  <si>
    <t>2. Evidence list</t>
  </si>
  <si>
    <t>3. Task list</t>
  </si>
  <si>
    <t>4. Overview of progress</t>
  </si>
  <si>
    <t>Worksheet 2: Evidence list</t>
  </si>
  <si>
    <t>Worksheet 1. Self-assessment</t>
  </si>
  <si>
    <t>The column headings for this worksheet include:</t>
  </si>
  <si>
    <t>Evidence A</t>
  </si>
  <si>
    <t>Evidence B</t>
  </si>
  <si>
    <t>Evidence C</t>
  </si>
  <si>
    <t>Evidence D</t>
  </si>
  <si>
    <t>Evidence E</t>
  </si>
  <si>
    <t>Worksheet 5: Evidence summary</t>
  </si>
  <si>
    <t>Applicable</t>
  </si>
  <si>
    <t>Description of worksheet:</t>
  </si>
  <si>
    <r>
      <rPr>
        <b/>
        <i/>
        <sz val="11"/>
        <color theme="1"/>
        <rFont val="Arial"/>
        <family val="2"/>
      </rPr>
      <t xml:space="preserve">Action </t>
    </r>
    <r>
      <rPr>
        <sz val="11"/>
        <color theme="1"/>
        <rFont val="Arial"/>
        <family val="2"/>
      </rPr>
      <t xml:space="preserve">(columns E and F) state the Action number and description of the action
</t>
    </r>
    <r>
      <rPr>
        <b/>
        <i/>
        <sz val="11"/>
        <color theme="1"/>
        <rFont val="Arial"/>
        <family val="2"/>
      </rPr>
      <t>Reflective questions</t>
    </r>
    <r>
      <rPr>
        <i/>
        <sz val="11"/>
        <color theme="1"/>
        <rFont val="Arial"/>
        <family val="2"/>
      </rPr>
      <t xml:space="preserve"> </t>
    </r>
    <r>
      <rPr>
        <sz val="11"/>
        <color theme="1"/>
        <rFont val="Arial"/>
        <family val="2"/>
      </rPr>
      <t xml:space="preserve">(column G) assist in helping to consider the intent of the action. If you are familiar with the purpose of the action, you may choose to hide this column by clicking on the Hide Button located above column D. The button looks like a minus sign. Hiding columns provides more screen space for the other columns in the worksheet. If the column is hidden and you want it displayed, click on the Show Button located above column D. The button looks like a plus sign.
</t>
    </r>
    <r>
      <rPr>
        <b/>
        <i/>
        <sz val="11"/>
        <color theme="1"/>
        <rFont val="Arial"/>
        <family val="2"/>
      </rPr>
      <t>Examples of evidence</t>
    </r>
    <r>
      <rPr>
        <sz val="11"/>
        <color theme="1"/>
        <rFont val="Arial"/>
        <family val="2"/>
      </rPr>
      <t xml:space="preserve"> (column H)
</t>
    </r>
    <r>
      <rPr>
        <b/>
        <i/>
        <sz val="11"/>
        <color theme="1"/>
        <rFont val="Arial"/>
        <family val="2"/>
      </rPr>
      <t>Applicability</t>
    </r>
    <r>
      <rPr>
        <sz val="11"/>
        <color theme="1"/>
        <rFont val="Arial"/>
        <family val="2"/>
      </rPr>
      <t xml:space="preserve"> (column I) all items are listed as 'Applicable' unless the user selects one of the Modules (listed in the Description of this worksheet section above). refer to Advisory D25/01 Advice on not applicable actions for the Digital Mental Health Standards for latest advice on the applicability of actions
</t>
    </r>
    <r>
      <rPr>
        <b/>
        <i/>
        <sz val="11"/>
        <color theme="1"/>
        <rFont val="Arial"/>
        <family val="2"/>
      </rPr>
      <t xml:space="preserve">Links to evidence </t>
    </r>
    <r>
      <rPr>
        <sz val="11"/>
        <color theme="1"/>
        <rFont val="Arial"/>
        <family val="2"/>
      </rPr>
      <t xml:space="preserve">(column J) provide a hyperlink to the relevant location on the 'Evidence list' worksheet
</t>
    </r>
  </si>
  <si>
    <r>
      <t xml:space="preserve">The self-assessment worksheet includes columns for the action, reflective questions, links to evidence, applicability, estimate of percentage complete, performance rating, action plan or comments, responsible person or area, due date and priority rating.
At the top of this worksheet, the user can </t>
    </r>
    <r>
      <rPr>
        <b/>
        <sz val="11"/>
        <rFont val="Arial"/>
        <family val="2"/>
      </rPr>
      <t>select one of the following</t>
    </r>
    <r>
      <rPr>
        <sz val="11"/>
        <rFont val="Arial"/>
        <family val="2"/>
      </rPr>
      <t xml:space="preserve">:
- </t>
    </r>
    <r>
      <rPr>
        <b/>
        <sz val="11"/>
        <color theme="4"/>
        <rFont val="Arial"/>
        <family val="2"/>
      </rPr>
      <t>National Safety and Quality Digital Mental Health Standards</t>
    </r>
    <r>
      <rPr>
        <sz val="11"/>
        <rFont val="Arial"/>
        <family val="2"/>
      </rPr>
      <t xml:space="preserve"> (includes all 59 actions from the Digital Mental Health Standards)
- </t>
    </r>
    <r>
      <rPr>
        <b/>
        <sz val="11"/>
        <color theme="4"/>
        <rFont val="Arial"/>
        <family val="2"/>
      </rPr>
      <t>Module for the NSQMHCMO Standards</t>
    </r>
    <r>
      <rPr>
        <sz val="11"/>
        <rFont val="Arial"/>
        <family val="2"/>
      </rPr>
      <t xml:space="preserve"> (includes 12 actions from the Digital Mental Health Standards, not already covered by the NSQMHCMO Standards)
- </t>
    </r>
    <r>
      <rPr>
        <b/>
        <sz val="11"/>
        <color theme="4"/>
        <rFont val="Arial"/>
        <family val="2"/>
      </rPr>
      <t>Module for the NSQPCH Standards</t>
    </r>
    <r>
      <rPr>
        <sz val="11"/>
        <rFont val="Arial"/>
        <family val="2"/>
      </rPr>
      <t xml:space="preserve"> (includes 24 actions from the Digital Mental Health Standards, not already covered by the NSQPCH StandardS)
- </t>
    </r>
    <r>
      <rPr>
        <b/>
        <sz val="11"/>
        <color theme="4"/>
        <rFont val="Arial"/>
        <family val="2"/>
      </rPr>
      <t>Module for the NSQHS Standards</t>
    </r>
    <r>
      <rPr>
        <sz val="11"/>
        <rFont val="Arial"/>
        <family val="2"/>
      </rPr>
      <t xml:space="preserve"> (includes 30 actions from the Digital Mental Health Standards, not already covered by the NSQHS Standards)</t>
    </r>
  </si>
  <si>
    <t xml:space="preserve">On Worksheet 1 (Self-assessment) use the hyperlinks in the Link to evidence column (column E) to navigate to the corresponding location on Worksheet 2 (Evidence list). </t>
  </si>
  <si>
    <t>Worksheet 3: Task list</t>
  </si>
  <si>
    <t>Worksheet 4: Overview of progress</t>
  </si>
  <si>
    <t>Notes:</t>
  </si>
  <si>
    <t xml:space="preserve">You can list your evidence in separate rows. You can add more rows if needed. To do this, select the row/s below where you want the new row/s to appear, right click on your mouse and select the Insert Button. To remove rows that are no longer required, select the relevant row/s right click on the mouse and select the Delete Button.
The advantage of listing evidence in separate cells is that you can assign hyperlinks. Hyperlinks allow you to quickly access information available in another file or on a web page.
To create a hyperlink, select the relevant cell, right click on your mouse and select the Hyperlink Button. In the Insert Hyperlink Dialogue Box, navigate and select the relevant document you want to link to. Notice that the contents of your cell have changed to a blue coloured font to show that is now a hyperlink. Click on the hyperlink to open the linked file. You can also hyperlink to a web page, such as your organisation's intranet page. In the Insert Hyperlink Dialogue Box, enter the web address in the Address Field located at the bottom of the dialogue box.
</t>
  </si>
  <si>
    <r>
      <rPr>
        <b/>
        <i/>
        <sz val="11"/>
        <color theme="1"/>
        <rFont val="Arial"/>
        <family val="2"/>
      </rPr>
      <t>No.</t>
    </r>
    <r>
      <rPr>
        <i/>
        <sz val="11"/>
        <color theme="1"/>
        <rFont val="Arial"/>
        <family val="2"/>
      </rPr>
      <t xml:space="preserve"> </t>
    </r>
    <r>
      <rPr>
        <sz val="11"/>
        <color theme="1"/>
        <rFont val="Arial"/>
        <family val="2"/>
      </rPr>
      <t xml:space="preserve">(column E) lists the action numbers, which are hyperlinks to Worksheet 1.
</t>
    </r>
    <r>
      <rPr>
        <b/>
        <i/>
        <sz val="11"/>
        <color theme="1"/>
        <rFont val="Arial"/>
        <family val="2"/>
      </rPr>
      <t>Evidence</t>
    </r>
    <r>
      <rPr>
        <b/>
        <sz val="11"/>
        <color theme="1"/>
        <rFont val="Arial"/>
        <family val="2"/>
      </rPr>
      <t xml:space="preserve"> </t>
    </r>
    <r>
      <rPr>
        <sz val="11"/>
        <color theme="1"/>
        <rFont val="Arial"/>
        <family val="2"/>
      </rPr>
      <t xml:space="preserve">(column F) is a free text column to list evidence. There is a hyperlink on the first row of each action's evidence list. Relevant examples can be copied and pasted into this list, and others can be added as appropriate to your service.
</t>
    </r>
    <r>
      <rPr>
        <b/>
        <i/>
        <sz val="11"/>
        <color theme="1"/>
        <rFont val="Arial"/>
        <family val="2"/>
      </rPr>
      <t>Comments</t>
    </r>
    <r>
      <rPr>
        <sz val="11"/>
        <color theme="1"/>
        <rFont val="Arial"/>
        <family val="2"/>
      </rPr>
      <t xml:space="preserve"> (column G) is another free text column to list additional information about the evidence, such as validity dates, or status and location of a document.</t>
    </r>
  </si>
  <si>
    <t>You can list tasks in separate rows. You can add more rows if needed. To do this, select the row/s below where you want the new row/s to appear, right click on your mouse and select the Insert Button. To remove rows that are no longer required, select the relevant row/s right click on the mouse and select the Delete Button.</t>
  </si>
  <si>
    <r>
      <rPr>
        <b/>
        <i/>
        <sz val="11"/>
        <color theme="1"/>
        <rFont val="Arial"/>
        <family val="2"/>
      </rPr>
      <t xml:space="preserve">No. </t>
    </r>
    <r>
      <rPr>
        <sz val="11"/>
        <color theme="1"/>
        <rFont val="Arial"/>
        <family val="2"/>
      </rPr>
      <t xml:space="preserve">(column B) lists the action numbers, which are hyperlinks to Worksheet 1. 
</t>
    </r>
    <r>
      <rPr>
        <b/>
        <i/>
        <sz val="11"/>
        <color theme="1"/>
        <rFont val="Arial"/>
        <family val="2"/>
      </rPr>
      <t xml:space="preserve">Action plan or comments </t>
    </r>
    <r>
      <rPr>
        <sz val="11"/>
        <color theme="1"/>
        <rFont val="Arial"/>
        <family val="2"/>
      </rPr>
      <t xml:space="preserve">(column C) is the equivalent of column M in Worksheet 1. To develop a list of tasks, refer to the Key Tasks section of the User Guide, and add any other tasks relevant to your service that will help you meet the requirements of the action. 
</t>
    </r>
    <r>
      <rPr>
        <b/>
        <i/>
        <sz val="11"/>
        <color theme="1"/>
        <rFont val="Arial"/>
        <family val="2"/>
      </rPr>
      <t xml:space="preserve">Responsible person or area </t>
    </r>
    <r>
      <rPr>
        <sz val="11"/>
        <color theme="1"/>
        <rFont val="Arial"/>
        <family val="2"/>
      </rPr>
      <t xml:space="preserve">(column D) is the equivalent of column N in Worksheet 1.
</t>
    </r>
    <r>
      <rPr>
        <b/>
        <i/>
        <sz val="11"/>
        <color theme="1"/>
        <rFont val="Arial"/>
        <family val="2"/>
      </rPr>
      <t xml:space="preserve">Due date </t>
    </r>
    <r>
      <rPr>
        <sz val="11"/>
        <color theme="1"/>
        <rFont val="Arial"/>
        <family val="2"/>
      </rPr>
      <t xml:space="preserve">(column E) is the equivalent of column O in Worksheet 1.
</t>
    </r>
    <r>
      <rPr>
        <b/>
        <i/>
        <sz val="11"/>
        <color theme="1"/>
        <rFont val="Arial"/>
        <family val="2"/>
      </rPr>
      <t xml:space="preserve">Priority </t>
    </r>
    <r>
      <rPr>
        <sz val="11"/>
        <color theme="1"/>
        <rFont val="Arial"/>
        <family val="2"/>
      </rPr>
      <t>(column F) is the equivalent of column P in Worksheet 1.</t>
    </r>
  </si>
  <si>
    <r>
      <rPr>
        <b/>
        <i/>
        <sz val="11"/>
        <rFont val="Arial"/>
        <family val="2"/>
      </rPr>
      <t xml:space="preserve">Action </t>
    </r>
    <r>
      <rPr>
        <sz val="11"/>
        <rFont val="Arial"/>
        <family val="2"/>
      </rPr>
      <t xml:space="preserve">(column B) lists the action numbers, which are hyperlinks to Worksheet 1 (Self-assessment).
</t>
    </r>
    <r>
      <rPr>
        <b/>
        <i/>
        <sz val="11"/>
        <rFont val="Arial"/>
        <family val="2"/>
      </rPr>
      <t xml:space="preserve">% column </t>
    </r>
    <r>
      <rPr>
        <sz val="11"/>
        <rFont val="Arial"/>
        <family val="2"/>
      </rPr>
      <t>(columns C to N) shows the percentage of completion for each action in figures (column C) and as traffic-light colour shaded cells (columns D to N).</t>
    </r>
  </si>
  <si>
    <t xml:space="preserve">On Worksheet 1 (Self-assessment) use the hyperlinks in the Link to task list column (column L) to navigate to the corresponding location on Worksheet 3 (Task list). </t>
  </si>
  <si>
    <t>Action</t>
  </si>
  <si>
    <t>On Worksheet 1 (Self-assessment) use the hyperlinks in the Link to task list column (column L) to navigate to the corresponding location on Worksheet 3 (Task list).</t>
  </si>
  <si>
    <t>On Worksheet 2 (Evidence list) the document names of the evidence listed (column F) will populate in Worksheet 5 (Evidence summary). The Evidence summary shows which documents of evidence are listed against multiple actions, this supports service providers structuring their evidence for accrediting agencies.</t>
  </si>
  <si>
    <t>Instructions are listed on this worksheet.</t>
  </si>
  <si>
    <t>5. Evidence summary</t>
  </si>
  <si>
    <r>
      <rPr>
        <b/>
        <i/>
        <sz val="11"/>
        <color theme="1"/>
        <rFont val="Arial"/>
        <family val="2"/>
      </rPr>
      <t>Estimate of percentage complete</t>
    </r>
    <r>
      <rPr>
        <sz val="11"/>
        <color theme="1"/>
        <rFont val="Arial"/>
        <family val="2"/>
      </rPr>
      <t xml:space="preserve"> (column K) is linked with entries in the How do you rate your performance column (column F).
A met rating is equivalent to 100%, mostly met with some exceptions - 80%, partially met - 50% and substantially not met - 20%. For any Items that can be rated not applicable, n/a is displayed.
</t>
    </r>
    <r>
      <rPr>
        <b/>
        <i/>
        <sz val="11"/>
        <color theme="1"/>
        <rFont val="Arial"/>
        <family val="2"/>
      </rPr>
      <t xml:space="preserve">
How do you rate your performance</t>
    </r>
    <r>
      <rPr>
        <sz val="11"/>
        <color theme="1"/>
        <rFont val="Arial"/>
        <family val="2"/>
      </rPr>
      <t xml:space="preserve"> (column L) requires you to determine whether your health service organisation meets the requirement of the actions. The available evidence should be able to assist you with determining the ratings in this column.
Entries in this column are limited to the following:
- Met
- Mostly met with some exceptions
- Partially met
- Substantially not met
You can type your rating in this column or use the drop-down list. If there is a spelling mistake or you typed an entry that is not available, an error message shows that the entry is not valid.
</t>
    </r>
  </si>
  <si>
    <r>
      <rPr>
        <b/>
        <i/>
        <sz val="11"/>
        <color theme="1"/>
        <rFont val="Arial"/>
        <family val="2"/>
      </rPr>
      <t>Action plan or comments</t>
    </r>
    <r>
      <rPr>
        <sz val="11"/>
        <color theme="1"/>
        <rFont val="Arial"/>
        <family val="2"/>
      </rPr>
      <t xml:space="preserve"> (column M) is a free text column that allows you to note any tasks that may be needed to complete the action or to include the reasons why an action is rated not applicable.
</t>
    </r>
    <r>
      <rPr>
        <b/>
        <i/>
        <sz val="11"/>
        <color theme="1"/>
        <rFont val="Arial"/>
        <family val="2"/>
      </rPr>
      <t xml:space="preserve">Responsible person or area </t>
    </r>
    <r>
      <rPr>
        <sz val="11"/>
        <color theme="1"/>
        <rFont val="Arial"/>
        <family val="2"/>
      </rPr>
      <t xml:space="preserve">(column N) is another free text column that allows you to add the name of the person or group of people with responsibility for ensuring that action is taken.
</t>
    </r>
    <r>
      <rPr>
        <b/>
        <i/>
        <sz val="11"/>
        <color theme="1"/>
        <rFont val="Arial"/>
        <family val="2"/>
      </rPr>
      <t>Due date</t>
    </r>
    <r>
      <rPr>
        <sz val="11"/>
        <color theme="1"/>
        <rFont val="Arial"/>
        <family val="2"/>
      </rPr>
      <t xml:space="preserve"> (column O) allows you to add a target date of completion for the action. Entries in this column are limited to dates only.
</t>
    </r>
    <r>
      <rPr>
        <b/>
        <i/>
        <sz val="11"/>
        <color theme="1"/>
        <rFont val="Arial"/>
        <family val="2"/>
      </rPr>
      <t>Priority</t>
    </r>
    <r>
      <rPr>
        <sz val="11"/>
        <color theme="1"/>
        <rFont val="Arial"/>
        <family val="2"/>
      </rPr>
      <t xml:space="preserve"> (column P) allows you to allocate a priority rating to a task. Entries in this column are limited to the following:
- High
- Medium
- Low
</t>
    </r>
    <r>
      <rPr>
        <b/>
        <i/>
        <sz val="11"/>
        <color theme="1"/>
        <rFont val="Arial"/>
        <family val="2"/>
      </rPr>
      <t>Link to task list</t>
    </r>
    <r>
      <rPr>
        <sz val="11"/>
        <color theme="1"/>
        <rFont val="Arial"/>
        <family val="2"/>
      </rPr>
      <t xml:space="preserve"> (column Q) lists hyperlinks to Worksheet 3: Task 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</si>
</sst>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yy"/>
    <numFmt numFmtId="165" formatCode="00"/>
  </numFmts>
  <fonts count="44" x14ac:knownFonts="1">
    <font>
      <sz val="11"/>
      <color theme="1"/>
      <name val="Calibri"/>
      <family val="2"/>
    </font>
    <font>
      <sz val="11"/>
      <color theme="1"/>
      <name val="Arial"/>
      <family val="2"/>
      <scheme val="minor"/>
    </font>
    <font>
      <sz val="11"/>
      <color theme="1"/>
      <name val="Calibri"/>
      <family val="2"/>
    </font>
    <font>
      <u/>
      <sz val="11"/>
      <color theme="10"/>
      <name val="Calibri"/>
      <family val="2"/>
    </font>
    <font>
      <u/>
      <sz val="11"/>
      <color rgb="FF467886"/>
      <name val="Calibri"/>
      <family val="2"/>
    </font>
    <font>
      <b/>
      <sz val="14"/>
      <color theme="1"/>
      <name val="Arial"/>
      <family val="2"/>
      <scheme val="minor"/>
    </font>
    <font>
      <u/>
      <sz val="11"/>
      <color theme="10"/>
      <name val="Arial"/>
      <family val="2"/>
      <scheme val="minor"/>
    </font>
    <font>
      <b/>
      <sz val="11"/>
      <color theme="4"/>
      <name val="Arial"/>
      <family val="2"/>
      <scheme val="minor"/>
    </font>
    <font>
      <b/>
      <sz val="12"/>
      <color theme="0"/>
      <name val="Arial"/>
      <family val="2"/>
      <scheme val="minor"/>
    </font>
    <font>
      <b/>
      <sz val="12"/>
      <color theme="1"/>
      <name val="Arial"/>
      <family val="2"/>
      <scheme val="minor"/>
    </font>
    <font>
      <sz val="11"/>
      <color theme="1"/>
      <name val="Arial"/>
      <family val="2"/>
      <scheme val="major"/>
    </font>
    <font>
      <sz val="18"/>
      <color theme="1"/>
      <name val="Arial"/>
      <family val="2"/>
      <scheme val="major"/>
    </font>
    <font>
      <b/>
      <sz val="11"/>
      <color theme="1"/>
      <name val="Arial"/>
      <family val="2"/>
      <scheme val="major"/>
    </font>
    <font>
      <b/>
      <sz val="12"/>
      <color theme="0"/>
      <name val="Arial"/>
      <family val="2"/>
      <scheme val="major"/>
    </font>
    <font>
      <b/>
      <u/>
      <sz val="11"/>
      <color theme="10"/>
      <name val="Arial"/>
      <family val="2"/>
      <scheme val="major"/>
    </font>
    <font>
      <b/>
      <sz val="18"/>
      <color theme="1"/>
      <name val="Arial"/>
      <family val="2"/>
      <scheme val="major"/>
    </font>
    <font>
      <b/>
      <sz val="11"/>
      <color theme="0"/>
      <name val="Arial"/>
      <family val="2"/>
      <scheme val="minor"/>
    </font>
    <font>
      <b/>
      <sz val="14"/>
      <color theme="1"/>
      <name val="Arial"/>
      <family val="2"/>
      <scheme val="major"/>
    </font>
    <font>
      <b/>
      <sz val="11"/>
      <color theme="0"/>
      <name val="Arial"/>
      <family val="2"/>
      <scheme val="major"/>
    </font>
    <font>
      <b/>
      <sz val="10"/>
      <color theme="1"/>
      <name val="Arial"/>
      <family val="2"/>
      <scheme val="major"/>
    </font>
    <font>
      <b/>
      <i/>
      <sz val="11"/>
      <color theme="1"/>
      <name val="Arial"/>
      <family val="2"/>
      <scheme val="major"/>
    </font>
    <font>
      <b/>
      <sz val="10"/>
      <color theme="0"/>
      <name val="Arial"/>
      <family val="2"/>
      <scheme val="minor"/>
    </font>
    <font>
      <b/>
      <sz val="10"/>
      <color theme="1"/>
      <name val="Arial"/>
      <family val="2"/>
      <scheme val="minor"/>
    </font>
    <font>
      <b/>
      <sz val="10"/>
      <color theme="0"/>
      <name val="Arial"/>
      <family val="2"/>
      <scheme val="major"/>
    </font>
    <font>
      <b/>
      <sz val="9"/>
      <color theme="0"/>
      <name val="Arial"/>
      <family val="2"/>
      <scheme val="major"/>
    </font>
    <font>
      <sz val="11"/>
      <color theme="1"/>
      <name val="Arial"/>
      <family val="2"/>
    </font>
    <font>
      <b/>
      <sz val="12"/>
      <color rgb="FF732B90"/>
      <name val="Arial"/>
      <family val="2"/>
    </font>
    <font>
      <sz val="11"/>
      <name val="Arial"/>
      <family val="2"/>
    </font>
    <font>
      <b/>
      <i/>
      <sz val="11"/>
      <color theme="1"/>
      <name val="Arial"/>
      <family val="2"/>
    </font>
    <font>
      <i/>
      <sz val="11"/>
      <color theme="1"/>
      <name val="Arial"/>
      <family val="2"/>
    </font>
    <font>
      <sz val="11"/>
      <color theme="0"/>
      <name val="Arial"/>
      <family val="2"/>
    </font>
    <font>
      <b/>
      <sz val="12"/>
      <color theme="0"/>
      <name val="Arial"/>
      <family val="2"/>
    </font>
    <font>
      <sz val="11"/>
      <color theme="1"/>
      <name val="Arial"/>
      <scheme val="major"/>
    </font>
    <font>
      <sz val="11"/>
      <color theme="0"/>
      <name val="Arial"/>
      <family val="2"/>
      <scheme val="major"/>
    </font>
    <font>
      <b/>
      <sz val="11"/>
      <color theme="1"/>
      <name val="Arial"/>
      <family val="2"/>
    </font>
    <font>
      <sz val="11"/>
      <color theme="0"/>
      <name val="Arial"/>
      <family val="2"/>
      <scheme val="minor"/>
    </font>
    <font>
      <b/>
      <sz val="12"/>
      <color theme="4"/>
      <name val="Arial"/>
      <family val="2"/>
      <scheme val="minor"/>
    </font>
    <font>
      <b/>
      <sz val="11"/>
      <color theme="0" tint="-4.9989318521683403E-2"/>
      <name val="Arial"/>
      <family val="2"/>
      <scheme val="minor"/>
    </font>
    <font>
      <b/>
      <sz val="11"/>
      <name val="Arial"/>
      <family val="2"/>
    </font>
    <font>
      <sz val="11"/>
      <color theme="4"/>
      <name val="Arial"/>
      <family val="2"/>
      <scheme val="major"/>
    </font>
    <font>
      <b/>
      <sz val="11"/>
      <color theme="4"/>
      <name val="Arial"/>
      <family val="2"/>
    </font>
    <font>
      <sz val="11"/>
      <color theme="4"/>
      <name val="Arial"/>
      <family val="2"/>
    </font>
    <font>
      <b/>
      <i/>
      <sz val="11"/>
      <name val="Arial"/>
      <family val="2"/>
    </font>
    <font>
      <b/>
      <sz val="10"/>
      <name val="Arial"/>
      <family val="2"/>
      <scheme val="major"/>
    </font>
  </fonts>
  <fills count="8">
    <fill>
      <patternFill patternType="none"/>
    </fill>
    <fill>
      <patternFill patternType="gray125"/>
    </fill>
    <fill>
      <patternFill patternType="solid">
        <fgColor theme="0" tint="-4.9989318521683403E-2"/>
        <bgColor theme="1"/>
      </patternFill>
    </fill>
    <fill>
      <patternFill patternType="solid">
        <fgColor theme="0" tint="-4.9989318521683403E-2"/>
        <bgColor indexed="64"/>
      </patternFill>
    </fill>
    <fill>
      <patternFill patternType="solid">
        <fgColor theme="4"/>
        <bgColor indexed="64"/>
      </patternFill>
    </fill>
    <fill>
      <patternFill patternType="solid">
        <fgColor rgb="FF004C6E"/>
        <bgColor indexed="64"/>
      </patternFill>
    </fill>
    <fill>
      <patternFill patternType="solid">
        <fgColor theme="6"/>
        <bgColor indexed="64"/>
      </patternFill>
    </fill>
    <fill>
      <patternFill patternType="solid">
        <fgColor theme="0"/>
        <bgColor indexed="64"/>
      </patternFill>
    </fill>
  </fills>
  <borders count="19">
    <border>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left>
      <right style="thin">
        <color theme="0" tint="-0.24994659260841701"/>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4"/>
      </left>
      <right style="thin">
        <color theme="4"/>
      </right>
      <top style="thin">
        <color theme="4"/>
      </top>
      <bottom style="thin">
        <color theme="4"/>
      </bottom>
      <diagonal/>
    </border>
    <border>
      <left/>
      <right/>
      <top style="thin">
        <color theme="0" tint="-0.24994659260841701"/>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int="-0.24994659260841701"/>
      </top>
      <bottom style="thin">
        <color theme="0"/>
      </bottom>
      <diagonal/>
    </border>
    <border>
      <left/>
      <right style="thin">
        <color theme="0"/>
      </right>
      <top style="thin">
        <color theme="0" tint="-0.24994659260841701"/>
      </top>
      <bottom style="thin">
        <color theme="0"/>
      </bottom>
      <diagonal/>
    </border>
  </borders>
  <cellStyleXfs count="4">
    <xf numFmtId="0" fontId="0" fillId="0" borderId="0">
      <alignment vertical="top"/>
    </xf>
    <xf numFmtId="9" fontId="2"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cellStyleXfs>
  <cellXfs count="157">
    <xf numFmtId="0" fontId="0" fillId="0" borderId="0" xfId="0">
      <alignment vertical="top"/>
    </xf>
    <xf numFmtId="49" fontId="0" fillId="0" borderId="0" xfId="0" applyNumberFormat="1">
      <alignment vertical="top"/>
    </xf>
    <xf numFmtId="0" fontId="1" fillId="0" borderId="0" xfId="0" applyFont="1">
      <alignment vertical="top"/>
    </xf>
    <xf numFmtId="0" fontId="1" fillId="0" borderId="0" xfId="0" applyFont="1" applyAlignment="1">
      <alignment horizontal="left" vertical="top"/>
    </xf>
    <xf numFmtId="0" fontId="1" fillId="0" borderId="0" xfId="0" applyFont="1" applyAlignment="1">
      <alignment horizontal="left" vertical="top" wrapText="1"/>
    </xf>
    <xf numFmtId="49" fontId="1" fillId="0" borderId="0" xfId="0" applyNumberFormat="1" applyFont="1" applyAlignment="1">
      <alignment horizontal="left" vertical="top"/>
    </xf>
    <xf numFmtId="0" fontId="5" fillId="0" borderId="0" xfId="0" applyFont="1" applyAlignment="1">
      <alignment horizontal="left" vertical="center"/>
    </xf>
    <xf numFmtId="164" fontId="1" fillId="0" borderId="0" xfId="0" applyNumberFormat="1" applyFont="1" applyAlignment="1">
      <alignment horizontal="left" vertical="top"/>
    </xf>
    <xf numFmtId="0" fontId="6" fillId="0" borderId="0" xfId="2" applyFont="1" applyAlignment="1">
      <alignment horizontal="left" vertical="top" wrapText="1"/>
    </xf>
    <xf numFmtId="9" fontId="1" fillId="0" borderId="0" xfId="1" applyFont="1" applyAlignment="1">
      <alignment horizontal="right" vertical="top" indent="2"/>
    </xf>
    <xf numFmtId="49" fontId="1" fillId="0" borderId="0" xfId="0" applyNumberFormat="1" applyFont="1" applyAlignment="1">
      <alignment horizontal="left" vertical="center"/>
    </xf>
    <xf numFmtId="49" fontId="5" fillId="0" borderId="0" xfId="0" applyNumberFormat="1" applyFont="1" applyAlignment="1">
      <alignment horizontal="left" vertical="center"/>
    </xf>
    <xf numFmtId="0" fontId="7" fillId="0" borderId="0" xfId="0" applyFont="1" applyAlignment="1">
      <alignment horizontal="left" vertical="top"/>
    </xf>
    <xf numFmtId="49" fontId="7" fillId="3" borderId="0" xfId="0" applyNumberFormat="1" applyFont="1" applyFill="1" applyAlignment="1">
      <alignment horizontal="left" vertical="center"/>
    </xf>
    <xf numFmtId="0" fontId="7" fillId="3" borderId="0" xfId="0" applyFont="1" applyFill="1" applyAlignment="1">
      <alignment horizontal="left" vertical="top"/>
    </xf>
    <xf numFmtId="164" fontId="7" fillId="3" borderId="0" xfId="0" applyNumberFormat="1" applyFont="1" applyFill="1" applyAlignment="1">
      <alignment horizontal="left" vertical="top"/>
    </xf>
    <xf numFmtId="0" fontId="7" fillId="0" borderId="0" xfId="0" applyFont="1">
      <alignment vertical="top"/>
    </xf>
    <xf numFmtId="0" fontId="8" fillId="4" borderId="0" xfId="0" applyFont="1" applyFill="1" applyAlignment="1">
      <alignment horizontal="left" vertical="center"/>
    </xf>
    <xf numFmtId="49" fontId="8" fillId="4" borderId="0" xfId="0" applyNumberFormat="1" applyFont="1" applyFill="1" applyAlignment="1">
      <alignment horizontal="left" vertical="center"/>
    </xf>
    <xf numFmtId="0" fontId="8" fillId="4" borderId="0" xfId="0" applyFont="1" applyFill="1" applyAlignment="1">
      <alignment horizontal="left" vertical="center" wrapText="1"/>
    </xf>
    <xf numFmtId="164" fontId="8" fillId="4" borderId="0" xfId="0" applyNumberFormat="1" applyFont="1" applyFill="1" applyAlignment="1">
      <alignment horizontal="left" vertical="center" wrapText="1"/>
    </xf>
    <xf numFmtId="0" fontId="9" fillId="4" borderId="0" xfId="0" applyFont="1" applyFill="1" applyAlignment="1">
      <alignment vertical="center"/>
    </xf>
    <xf numFmtId="0" fontId="10" fillId="0" borderId="0" xfId="0" applyFont="1">
      <alignment vertical="top"/>
    </xf>
    <xf numFmtId="0" fontId="12" fillId="0" borderId="0" xfId="0" applyFont="1">
      <alignment vertical="top"/>
    </xf>
    <xf numFmtId="0" fontId="10" fillId="0" borderId="0" xfId="0" applyFont="1" applyAlignment="1">
      <alignment horizontal="left" vertical="top"/>
    </xf>
    <xf numFmtId="0" fontId="10" fillId="0" borderId="0" xfId="0" applyFont="1" applyAlignment="1" applyProtection="1">
      <alignment vertical="top" wrapText="1"/>
      <protection locked="0"/>
    </xf>
    <xf numFmtId="0" fontId="13" fillId="4" borderId="0" xfId="0" applyFont="1" applyFill="1" applyAlignment="1">
      <alignment horizontal="left" vertical="center" wrapText="1"/>
    </xf>
    <xf numFmtId="0" fontId="10" fillId="3" borderId="0" xfId="0" applyFont="1" applyFill="1" applyAlignment="1" applyProtection="1">
      <alignment vertical="top" wrapText="1"/>
      <protection locked="0"/>
    </xf>
    <xf numFmtId="0" fontId="10" fillId="0" borderId="0" xfId="0" applyFont="1" applyAlignment="1">
      <alignment vertical="top" wrapText="1"/>
    </xf>
    <xf numFmtId="49" fontId="10" fillId="0" borderId="0" xfId="0" applyNumberFormat="1" applyFont="1" applyAlignment="1">
      <alignment horizontal="left" vertical="top"/>
    </xf>
    <xf numFmtId="164" fontId="10" fillId="0" borderId="0" xfId="0" applyNumberFormat="1" applyFont="1">
      <alignment vertical="top"/>
    </xf>
    <xf numFmtId="0" fontId="10" fillId="3" borderId="0" xfId="0" applyFont="1" applyFill="1" applyAlignment="1">
      <alignment vertical="top" wrapText="1"/>
    </xf>
    <xf numFmtId="164" fontId="10" fillId="3" borderId="0" xfId="0" applyNumberFormat="1" applyFont="1" applyFill="1">
      <alignment vertical="top"/>
    </xf>
    <xf numFmtId="0" fontId="10" fillId="3" borderId="0" xfId="0" applyFont="1" applyFill="1">
      <alignment vertical="top"/>
    </xf>
    <xf numFmtId="49" fontId="14" fillId="0" borderId="0" xfId="2" applyNumberFormat="1" applyFont="1" applyAlignment="1">
      <alignment horizontal="left" vertical="top"/>
    </xf>
    <xf numFmtId="0" fontId="10" fillId="0" borderId="0" xfId="0" applyFont="1" applyProtection="1">
      <alignment vertical="top"/>
      <protection hidden="1"/>
    </xf>
    <xf numFmtId="0" fontId="11" fillId="0" borderId="0" xfId="0" applyFont="1" applyProtection="1">
      <alignment vertical="top"/>
      <protection hidden="1"/>
    </xf>
    <xf numFmtId="0" fontId="10" fillId="0" borderId="2" xfId="0" applyFont="1" applyBorder="1" applyProtection="1">
      <alignment vertical="top"/>
      <protection hidden="1"/>
    </xf>
    <xf numFmtId="0" fontId="10" fillId="0" borderId="3" xfId="0" applyFont="1" applyBorder="1" applyProtection="1">
      <alignment vertical="top"/>
      <protection hidden="1"/>
    </xf>
    <xf numFmtId="0" fontId="10" fillId="0" borderId="0" xfId="0" applyFont="1" applyAlignment="1" applyProtection="1">
      <alignment horizontal="right" vertical="top"/>
      <protection hidden="1"/>
    </xf>
    <xf numFmtId="0" fontId="10" fillId="3" borderId="4" xfId="0" applyFont="1" applyFill="1" applyBorder="1" applyProtection="1">
      <alignment vertical="top"/>
      <protection hidden="1"/>
    </xf>
    <xf numFmtId="0" fontId="10" fillId="3" borderId="5" xfId="0" applyFont="1" applyFill="1" applyBorder="1" applyProtection="1">
      <alignment vertical="top"/>
      <protection hidden="1"/>
    </xf>
    <xf numFmtId="0" fontId="10" fillId="3" borderId="17" xfId="0" applyFont="1" applyFill="1" applyBorder="1" applyAlignment="1" applyProtection="1">
      <alignment horizontal="centerContinuous" vertical="top"/>
      <protection hidden="1"/>
    </xf>
    <xf numFmtId="0" fontId="10" fillId="3" borderId="15" xfId="0" applyFont="1" applyFill="1" applyBorder="1" applyAlignment="1" applyProtection="1">
      <alignment horizontal="centerContinuous" vertical="top"/>
      <protection hidden="1"/>
    </xf>
    <xf numFmtId="0" fontId="10" fillId="3" borderId="18" xfId="0" applyFont="1" applyFill="1" applyBorder="1" applyAlignment="1" applyProtection="1">
      <alignment horizontal="centerContinuous" vertical="top"/>
      <protection hidden="1"/>
    </xf>
    <xf numFmtId="0" fontId="10" fillId="3" borderId="6" xfId="0" applyFont="1" applyFill="1" applyBorder="1" applyAlignment="1" applyProtection="1">
      <alignment horizontal="center" vertical="top"/>
      <protection hidden="1"/>
    </xf>
    <xf numFmtId="0" fontId="10" fillId="3" borderId="10" xfId="0" applyFont="1" applyFill="1" applyBorder="1" applyProtection="1">
      <alignment vertical="top"/>
      <protection hidden="1"/>
    </xf>
    <xf numFmtId="9" fontId="10" fillId="3" borderId="16" xfId="1" applyFont="1" applyFill="1" applyBorder="1" applyAlignment="1" applyProtection="1">
      <alignment horizontal="right" vertical="top" indent="2"/>
      <protection hidden="1"/>
    </xf>
    <xf numFmtId="9" fontId="10" fillId="3" borderId="11" xfId="1" applyFont="1" applyFill="1" applyBorder="1" applyAlignment="1" applyProtection="1">
      <alignment horizontal="right" vertical="top" indent="2"/>
      <protection hidden="1"/>
    </xf>
    <xf numFmtId="49" fontId="10" fillId="0" borderId="7" xfId="0" applyNumberFormat="1" applyFont="1" applyBorder="1" applyAlignment="1" applyProtection="1">
      <alignment horizontal="left" vertical="top"/>
      <protection hidden="1"/>
    </xf>
    <xf numFmtId="0" fontId="10" fillId="0" borderId="8" xfId="0" applyFont="1" applyBorder="1" applyProtection="1">
      <alignment vertical="top"/>
      <protection hidden="1"/>
    </xf>
    <xf numFmtId="49" fontId="14" fillId="0" borderId="7" xfId="2" applyNumberFormat="1" applyFont="1" applyBorder="1" applyAlignment="1" applyProtection="1">
      <alignment horizontal="left" vertical="top"/>
      <protection hidden="1"/>
    </xf>
    <xf numFmtId="9" fontId="10" fillId="0" borderId="13" xfId="0" applyNumberFormat="1" applyFont="1" applyBorder="1" applyAlignment="1" applyProtection="1">
      <alignment horizontal="left" vertical="top"/>
      <protection hidden="1"/>
    </xf>
    <xf numFmtId="9" fontId="10" fillId="0" borderId="13" xfId="1" applyFont="1" applyBorder="1" applyAlignment="1" applyProtection="1">
      <alignment horizontal="right" vertical="top" indent="2"/>
      <protection hidden="1"/>
    </xf>
    <xf numFmtId="9" fontId="10" fillId="0" borderId="12" xfId="1" applyFont="1" applyBorder="1" applyAlignment="1" applyProtection="1">
      <alignment horizontal="right" vertical="top" indent="2"/>
      <protection hidden="1"/>
    </xf>
    <xf numFmtId="0" fontId="10" fillId="0" borderId="0" xfId="0" applyFont="1" applyAlignment="1" applyProtection="1">
      <alignment horizontal="right" vertical="top" indent="2"/>
      <protection hidden="1"/>
    </xf>
    <xf numFmtId="0" fontId="10" fillId="0" borderId="8" xfId="0" applyFont="1" applyBorder="1" applyAlignment="1" applyProtection="1">
      <alignment horizontal="right" vertical="top" indent="2"/>
      <protection hidden="1"/>
    </xf>
    <xf numFmtId="49" fontId="10" fillId="0" borderId="9" xfId="0" applyNumberFormat="1" applyFont="1" applyBorder="1" applyAlignment="1">
      <alignment horizontal="left" vertical="top"/>
    </xf>
    <xf numFmtId="0" fontId="10" fillId="0" borderId="10" xfId="0" applyFont="1" applyBorder="1">
      <alignment vertical="top"/>
    </xf>
    <xf numFmtId="0" fontId="10" fillId="0" borderId="11" xfId="0" applyFont="1" applyBorder="1">
      <alignment vertical="top"/>
    </xf>
    <xf numFmtId="0" fontId="12" fillId="0" borderId="0" xfId="0" applyFont="1" applyAlignment="1">
      <alignment vertical="center"/>
    </xf>
    <xf numFmtId="0" fontId="15" fillId="0" borderId="0" xfId="0" applyFont="1" applyAlignment="1">
      <alignment vertical="center"/>
    </xf>
    <xf numFmtId="0" fontId="12" fillId="0" borderId="0" xfId="0" applyFont="1" applyAlignment="1">
      <alignment horizontal="left" vertical="top"/>
    </xf>
    <xf numFmtId="0" fontId="17" fillId="0" borderId="0" xfId="0" applyFont="1" applyAlignment="1" applyProtection="1">
      <alignment vertical="center" wrapText="1"/>
      <protection locked="0"/>
    </xf>
    <xf numFmtId="0" fontId="12" fillId="0" borderId="0" xfId="0" applyFont="1" applyAlignment="1" applyProtection="1">
      <alignment vertical="top" wrapText="1"/>
      <protection locked="0"/>
    </xf>
    <xf numFmtId="49" fontId="12" fillId="0" borderId="0" xfId="0" applyNumberFormat="1" applyFont="1" applyAlignment="1">
      <alignment horizontal="left" vertical="top"/>
    </xf>
    <xf numFmtId="0" fontId="17" fillId="0" borderId="0" xfId="0" applyFont="1" applyAlignment="1">
      <alignment vertical="center" wrapText="1"/>
    </xf>
    <xf numFmtId="0" fontId="12" fillId="0" borderId="0" xfId="0" applyFont="1" applyAlignment="1">
      <alignment vertical="top" wrapText="1"/>
    </xf>
    <xf numFmtId="164" fontId="12" fillId="0" borderId="0" xfId="0" applyNumberFormat="1" applyFont="1">
      <alignment vertical="top"/>
    </xf>
    <xf numFmtId="0" fontId="10" fillId="0" borderId="0" xfId="0" applyFont="1" applyAlignment="1">
      <alignment vertical="center"/>
    </xf>
    <xf numFmtId="0" fontId="12" fillId="0" borderId="0" xfId="0" applyFont="1" applyProtection="1">
      <alignment vertical="top"/>
      <protection hidden="1"/>
    </xf>
    <xf numFmtId="0" fontId="12" fillId="0" borderId="0" xfId="0" applyFont="1" applyAlignment="1" applyProtection="1">
      <alignment vertical="center"/>
      <protection hidden="1"/>
    </xf>
    <xf numFmtId="49" fontId="18" fillId="6" borderId="7" xfId="0" applyNumberFormat="1" applyFont="1" applyFill="1" applyBorder="1" applyAlignment="1" applyProtection="1">
      <alignment horizontal="left" vertical="center"/>
      <protection hidden="1"/>
    </xf>
    <xf numFmtId="0" fontId="12" fillId="6" borderId="0" xfId="0" applyFont="1" applyFill="1" applyAlignment="1" applyProtection="1">
      <alignment vertical="center"/>
      <protection hidden="1"/>
    </xf>
    <xf numFmtId="0" fontId="12" fillId="6" borderId="8" xfId="0" applyFont="1" applyFill="1" applyBorder="1" applyAlignment="1" applyProtection="1">
      <alignment vertical="center"/>
      <protection hidden="1"/>
    </xf>
    <xf numFmtId="0" fontId="10" fillId="0" borderId="0" xfId="0" applyFont="1" applyAlignment="1" applyProtection="1">
      <alignment vertical="center"/>
      <protection hidden="1"/>
    </xf>
    <xf numFmtId="0" fontId="10" fillId="3" borderId="0" xfId="0" applyFont="1" applyFill="1" applyAlignment="1" applyProtection="1">
      <alignment vertical="center"/>
      <protection hidden="1"/>
    </xf>
    <xf numFmtId="0" fontId="10" fillId="3" borderId="0" xfId="0" applyFont="1" applyFill="1" applyAlignment="1" applyProtection="1">
      <alignment horizontal="right" vertical="center"/>
      <protection hidden="1"/>
    </xf>
    <xf numFmtId="0" fontId="10" fillId="3" borderId="8" xfId="0" applyFont="1" applyFill="1" applyBorder="1" applyAlignment="1" applyProtection="1">
      <alignment horizontal="right" vertical="center"/>
      <protection hidden="1"/>
    </xf>
    <xf numFmtId="0" fontId="18" fillId="6" borderId="7" xfId="0" applyFont="1" applyFill="1" applyBorder="1" applyAlignment="1" applyProtection="1">
      <alignment horizontal="left" vertical="center"/>
      <protection hidden="1"/>
    </xf>
    <xf numFmtId="0" fontId="12" fillId="6" borderId="0" xfId="0" applyFont="1" applyFill="1" applyAlignment="1" applyProtection="1">
      <alignment horizontal="right" vertical="center"/>
      <protection hidden="1"/>
    </xf>
    <xf numFmtId="0" fontId="12" fillId="6" borderId="8" xfId="0" applyFont="1" applyFill="1" applyBorder="1" applyAlignment="1" applyProtection="1">
      <alignment horizontal="right" vertical="center"/>
      <protection hidden="1"/>
    </xf>
    <xf numFmtId="49" fontId="12" fillId="0" borderId="7" xfId="0" applyNumberFormat="1" applyFont="1" applyBorder="1" applyAlignment="1" applyProtection="1">
      <alignment horizontal="left" vertical="top"/>
      <protection hidden="1"/>
    </xf>
    <xf numFmtId="0" fontId="17" fillId="0" borderId="0" xfId="0" applyFont="1" applyAlignment="1" applyProtection="1">
      <alignment vertical="center"/>
      <protection hidden="1"/>
    </xf>
    <xf numFmtId="0" fontId="12" fillId="0" borderId="8" xfId="0" applyFont="1" applyBorder="1" applyProtection="1">
      <alignment vertical="top"/>
      <protection hidden="1"/>
    </xf>
    <xf numFmtId="49" fontId="12" fillId="0" borderId="4" xfId="0" applyNumberFormat="1" applyFont="1" applyBorder="1" applyAlignment="1" applyProtection="1">
      <alignment horizontal="left" vertical="top"/>
      <protection hidden="1"/>
    </xf>
    <xf numFmtId="0" fontId="17" fillId="0" borderId="5" xfId="0" applyFont="1" applyBorder="1" applyAlignment="1" applyProtection="1">
      <alignment vertical="center"/>
      <protection hidden="1"/>
    </xf>
    <xf numFmtId="0" fontId="12" fillId="0" borderId="5" xfId="0" applyFont="1" applyBorder="1" applyProtection="1">
      <alignment vertical="top"/>
      <protection hidden="1"/>
    </xf>
    <xf numFmtId="0" fontId="12" fillId="0" borderId="6" xfId="0" applyFont="1" applyBorder="1" applyProtection="1">
      <alignment vertical="top"/>
      <protection hidden="1"/>
    </xf>
    <xf numFmtId="49" fontId="7" fillId="3" borderId="7" xfId="0" applyNumberFormat="1" applyFont="1" applyFill="1" applyBorder="1" applyAlignment="1">
      <alignment horizontal="left" vertical="center"/>
    </xf>
    <xf numFmtId="0" fontId="19" fillId="0" borderId="1" xfId="0" applyFont="1" applyBorder="1" applyAlignment="1" applyProtection="1">
      <alignment vertical="center"/>
      <protection hidden="1"/>
    </xf>
    <xf numFmtId="0" fontId="12" fillId="7" borderId="0" xfId="0" applyFont="1" applyFill="1" applyAlignment="1">
      <alignment vertical="center"/>
    </xf>
    <xf numFmtId="0" fontId="15" fillId="7" borderId="0" xfId="0" applyFont="1" applyFill="1" applyAlignment="1">
      <alignment vertical="center"/>
    </xf>
    <xf numFmtId="0" fontId="1" fillId="7" borderId="0" xfId="0" applyFont="1" applyFill="1">
      <alignment vertical="top"/>
    </xf>
    <xf numFmtId="0" fontId="16" fillId="4" borderId="14" xfId="0" applyFont="1" applyFill="1" applyBorder="1" applyAlignment="1">
      <alignment horizontal="left" vertical="center" wrapText="1" indent="1"/>
    </xf>
    <xf numFmtId="0" fontId="21" fillId="4" borderId="0" xfId="0" applyFont="1" applyFill="1" applyAlignment="1">
      <alignment horizontal="left" vertical="top"/>
    </xf>
    <xf numFmtId="0" fontId="21" fillId="4" borderId="0" xfId="0" applyFont="1" applyFill="1" applyAlignment="1">
      <alignment horizontal="left" vertical="top" wrapText="1"/>
    </xf>
    <xf numFmtId="0" fontId="21" fillId="4" borderId="0" xfId="0" applyFont="1" applyFill="1">
      <alignment vertical="top"/>
    </xf>
    <xf numFmtId="0" fontId="21" fillId="5" borderId="0" xfId="0" applyFont="1" applyFill="1" applyAlignment="1">
      <alignment horizontal="left" vertical="top" wrapText="1"/>
    </xf>
    <xf numFmtId="0" fontId="22" fillId="7" borderId="0" xfId="0" applyFont="1" applyFill="1">
      <alignment vertical="top"/>
    </xf>
    <xf numFmtId="0" fontId="10" fillId="5" borderId="0" xfId="0" applyFont="1" applyFill="1">
      <alignment vertical="top"/>
    </xf>
    <xf numFmtId="0" fontId="23" fillId="5" borderId="0" xfId="0" applyFont="1" applyFill="1">
      <alignment vertical="top"/>
    </xf>
    <xf numFmtId="0" fontId="10" fillId="5" borderId="0" xfId="0" applyFont="1" applyFill="1" applyAlignment="1">
      <alignment vertical="top" wrapText="1"/>
    </xf>
    <xf numFmtId="0" fontId="23" fillId="5" borderId="0" xfId="0" applyFont="1" applyFill="1" applyAlignment="1">
      <alignment vertical="top" wrapText="1"/>
    </xf>
    <xf numFmtId="49" fontId="18" fillId="5" borderId="7" xfId="0" applyNumberFormat="1" applyFont="1" applyFill="1" applyBorder="1" applyAlignment="1" applyProtection="1">
      <alignment horizontal="left" vertical="center"/>
      <protection hidden="1"/>
    </xf>
    <xf numFmtId="164" fontId="10" fillId="5" borderId="0" xfId="0" applyNumberFormat="1" applyFont="1" applyFill="1">
      <alignment vertical="top"/>
    </xf>
    <xf numFmtId="0" fontId="10" fillId="7" borderId="0" xfId="0" applyFont="1" applyFill="1">
      <alignment vertical="top"/>
    </xf>
    <xf numFmtId="0" fontId="10" fillId="7" borderId="0" xfId="0" applyFont="1" applyFill="1" applyAlignment="1">
      <alignment vertical="top" wrapText="1"/>
    </xf>
    <xf numFmtId="0" fontId="10" fillId="7" borderId="0" xfId="0" applyFont="1" applyFill="1" applyAlignment="1">
      <alignment horizontal="left" vertical="top" indent="4"/>
    </xf>
    <xf numFmtId="165" fontId="25" fillId="0" borderId="0" xfId="0" applyNumberFormat="1" applyFont="1" applyAlignment="1">
      <alignment horizontal="left" vertical="top" wrapText="1"/>
    </xf>
    <xf numFmtId="0" fontId="25" fillId="0" borderId="0" xfId="0" applyFont="1">
      <alignment vertical="top"/>
    </xf>
    <xf numFmtId="165" fontId="25" fillId="7" borderId="0" xfId="0" applyNumberFormat="1" applyFont="1" applyFill="1" applyAlignment="1">
      <alignment horizontal="left" vertical="top" indent="1"/>
    </xf>
    <xf numFmtId="0" fontId="25" fillId="7" borderId="0" xfId="0" applyFont="1" applyFill="1" applyAlignment="1">
      <alignment horizontal="left" vertical="top" wrapText="1"/>
    </xf>
    <xf numFmtId="0" fontId="30" fillId="7" borderId="0" xfId="0" applyFont="1" applyFill="1">
      <alignment vertical="top"/>
    </xf>
    <xf numFmtId="0" fontId="10" fillId="4" borderId="0" xfId="0" applyFont="1" applyFill="1">
      <alignment vertical="top"/>
    </xf>
    <xf numFmtId="0" fontId="27" fillId="7" borderId="0" xfId="0" applyFont="1" applyFill="1" applyAlignment="1">
      <alignment vertical="top" wrapText="1"/>
    </xf>
    <xf numFmtId="165" fontId="25" fillId="7" borderId="0" xfId="0" applyNumberFormat="1" applyFont="1" applyFill="1" applyAlignment="1">
      <alignment vertical="top" wrapText="1"/>
    </xf>
    <xf numFmtId="165" fontId="25" fillId="7" borderId="0" xfId="0" applyNumberFormat="1" applyFont="1" applyFill="1" applyAlignment="1">
      <alignment horizontal="left" vertical="top" wrapText="1"/>
    </xf>
    <xf numFmtId="165" fontId="25" fillId="7" borderId="0" xfId="0" applyNumberFormat="1" applyFont="1" applyFill="1" applyAlignment="1">
      <alignment horizontal="left" vertical="top" wrapText="1" indent="1"/>
    </xf>
    <xf numFmtId="0" fontId="30" fillId="7" borderId="0" xfId="0" applyFont="1" applyFill="1" applyAlignment="1">
      <alignment vertical="top" wrapText="1"/>
    </xf>
    <xf numFmtId="165" fontId="26" fillId="7" borderId="0" xfId="0" applyNumberFormat="1" applyFont="1" applyFill="1" applyAlignment="1">
      <alignment vertical="center"/>
    </xf>
    <xf numFmtId="0" fontId="10" fillId="7" borderId="0" xfId="0" applyFont="1" applyFill="1" applyAlignment="1">
      <alignment vertical="center"/>
    </xf>
    <xf numFmtId="165" fontId="31" fillId="4" borderId="0" xfId="0" applyNumberFormat="1" applyFont="1" applyFill="1" applyAlignment="1">
      <alignment vertical="center"/>
    </xf>
    <xf numFmtId="0" fontId="32" fillId="0" borderId="0" xfId="0" applyFont="1">
      <alignment vertical="top"/>
    </xf>
    <xf numFmtId="0" fontId="12" fillId="0" borderId="7" xfId="0" applyFont="1" applyBorder="1" applyAlignment="1">
      <alignment horizontal="left" vertical="top"/>
    </xf>
    <xf numFmtId="0" fontId="13" fillId="4" borderId="0" xfId="0" applyFont="1" applyFill="1" applyAlignment="1">
      <alignment horizontal="left" vertical="center"/>
    </xf>
    <xf numFmtId="0" fontId="7" fillId="3" borderId="0" xfId="0" applyFont="1" applyFill="1" applyAlignment="1">
      <alignment horizontal="left" vertical="center"/>
    </xf>
    <xf numFmtId="0" fontId="14" fillId="0" borderId="7" xfId="2" applyNumberFormat="1" applyFont="1" applyBorder="1" applyAlignment="1" applyProtection="1">
      <alignment horizontal="left" vertical="top"/>
    </xf>
    <xf numFmtId="0" fontId="10" fillId="0" borderId="7" xfId="0" applyFont="1" applyBorder="1" applyAlignment="1">
      <alignment horizontal="left" vertical="top"/>
    </xf>
    <xf numFmtId="2" fontId="14" fillId="0" borderId="7" xfId="2" quotePrefix="1" applyNumberFormat="1" applyFont="1" applyBorder="1" applyAlignment="1" applyProtection="1">
      <alignment horizontal="left" vertical="top"/>
    </xf>
    <xf numFmtId="2" fontId="10" fillId="0" borderId="7" xfId="0" applyNumberFormat="1" applyFont="1" applyBorder="1" applyAlignment="1">
      <alignment horizontal="left" vertical="top"/>
    </xf>
    <xf numFmtId="2" fontId="14" fillId="0" borderId="7" xfId="2" applyNumberFormat="1" applyFont="1" applyBorder="1" applyAlignment="1" applyProtection="1">
      <alignment horizontal="left" vertical="top"/>
    </xf>
    <xf numFmtId="2" fontId="32" fillId="0" borderId="0" xfId="0" applyNumberFormat="1" applyFont="1" applyAlignment="1">
      <alignment horizontal="left" vertical="top"/>
    </xf>
    <xf numFmtId="0" fontId="33" fillId="0" borderId="0" xfId="0" applyFont="1">
      <alignment vertical="top"/>
    </xf>
    <xf numFmtId="0" fontId="33" fillId="4" borderId="0" xfId="0" applyFont="1" applyFill="1">
      <alignment vertical="top"/>
    </xf>
    <xf numFmtId="49" fontId="33" fillId="4" borderId="0" xfId="0" applyNumberFormat="1" applyFont="1" applyFill="1">
      <alignment vertical="top"/>
    </xf>
    <xf numFmtId="0" fontId="12" fillId="0" borderId="0" xfId="0" applyFont="1" applyAlignment="1">
      <alignment horizontal="left" vertical="top" wrapText="1"/>
    </xf>
    <xf numFmtId="0" fontId="12" fillId="0" borderId="0" xfId="0" applyFont="1" applyAlignment="1">
      <alignment horizontal="left" vertical="top"/>
    </xf>
    <xf numFmtId="164" fontId="19" fillId="0" borderId="1" xfId="0" applyNumberFormat="1" applyFont="1" applyBorder="1" applyAlignment="1" applyProtection="1">
      <alignment horizontal="left" vertical="center" indent="1"/>
      <protection locked="0"/>
    </xf>
    <xf numFmtId="164" fontId="19" fillId="0" borderId="2" xfId="0" applyNumberFormat="1" applyFont="1" applyBorder="1" applyAlignment="1" applyProtection="1">
      <alignment horizontal="left" vertical="center" indent="1"/>
      <protection locked="0"/>
    </xf>
    <xf numFmtId="164" fontId="19" fillId="0" borderId="3" xfId="0" applyNumberFormat="1" applyFont="1" applyBorder="1" applyAlignment="1" applyProtection="1">
      <alignment horizontal="left" vertical="center" indent="1"/>
      <protection locked="0"/>
    </xf>
    <xf numFmtId="0" fontId="10" fillId="0" borderId="1" xfId="0" applyFont="1" applyBorder="1" applyAlignment="1" applyProtection="1">
      <alignment vertical="center"/>
      <protection locked="0"/>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36" fillId="4" borderId="0" xfId="0" applyFont="1" applyFill="1" applyAlignment="1">
      <alignment horizontal="left" vertical="center" wrapText="1"/>
    </xf>
    <xf numFmtId="49" fontId="37" fillId="3" borderId="0" xfId="0" applyNumberFormat="1" applyFont="1" applyFill="1" applyAlignment="1">
      <alignment horizontal="left" vertical="top" wrapText="1"/>
    </xf>
    <xf numFmtId="0" fontId="35" fillId="0" borderId="0" xfId="0" applyFont="1" applyAlignment="1">
      <alignment horizontal="left" vertical="top" wrapText="1"/>
    </xf>
    <xf numFmtId="0" fontId="27" fillId="3" borderId="0" xfId="0" applyFont="1" applyFill="1" applyAlignment="1">
      <alignment horizontal="left" vertical="top" wrapText="1" indent="1"/>
    </xf>
    <xf numFmtId="0" fontId="25" fillId="3" borderId="0" xfId="0" applyFont="1" applyFill="1" applyAlignment="1">
      <alignment horizontal="left" vertical="top" wrapText="1" indent="1"/>
    </xf>
    <xf numFmtId="0" fontId="39" fillId="7" borderId="0" xfId="0" applyFont="1" applyFill="1" applyAlignment="1"/>
    <xf numFmtId="0" fontId="40" fillId="3" borderId="0" xfId="0" applyFont="1" applyFill="1" applyAlignment="1">
      <alignment wrapText="1"/>
    </xf>
    <xf numFmtId="0" fontId="41" fillId="7" borderId="0" xfId="0" applyFont="1" applyFill="1" applyAlignment="1">
      <alignment wrapText="1"/>
    </xf>
    <xf numFmtId="0" fontId="10" fillId="7" borderId="0" xfId="0" applyFont="1" applyFill="1" applyAlignment="1"/>
    <xf numFmtId="0" fontId="27" fillId="7" borderId="0" xfId="0" applyFont="1" applyFill="1" applyAlignment="1">
      <alignment wrapText="1"/>
    </xf>
    <xf numFmtId="165" fontId="25" fillId="3" borderId="0" xfId="0" applyNumberFormat="1" applyFont="1" applyFill="1" applyAlignment="1">
      <alignment horizontal="left" vertical="top" wrapText="1" indent="1"/>
    </xf>
    <xf numFmtId="0" fontId="10" fillId="7" borderId="0" xfId="0" applyFont="1" applyFill="1" applyAlignment="1">
      <alignment horizontal="left" vertical="top" indent="1"/>
    </xf>
    <xf numFmtId="0" fontId="43" fillId="2" borderId="9" xfId="0" applyFont="1" applyFill="1" applyBorder="1" applyAlignment="1" applyProtection="1">
      <alignment horizontal="left" vertical="top" wrapText="1"/>
      <protection hidden="1"/>
    </xf>
  </cellXfs>
  <cellStyles count="4">
    <cellStyle name="Followed Hyperlink" xfId="3" builtinId="9" customBuiltin="1"/>
    <cellStyle name="Hyperlink" xfId="2" builtinId="8"/>
    <cellStyle name="Normal" xfId="0" builtinId="0" customBuiltin="1"/>
    <cellStyle name="Percent" xfId="1" builtinId="5"/>
  </cellStyles>
  <dxfs count="774">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C6EFCE"/>
        </patternFill>
      </fill>
    </dxf>
    <dxf>
      <fill>
        <patternFill>
          <bgColor rgb="FFDDDDDD"/>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EB9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C6EFCE"/>
        </patternFill>
      </fill>
    </dxf>
    <dxf>
      <fill>
        <patternFill>
          <bgColor rgb="FFFFEB9C"/>
        </patternFill>
      </fill>
    </dxf>
    <dxf>
      <fill>
        <patternFill>
          <bgColor rgb="FFFFC7CE"/>
        </patternFill>
      </fill>
    </dxf>
    <dxf>
      <fill>
        <patternFill patternType="none">
          <bgColor auto="1"/>
        </patternFill>
      </fill>
    </dxf>
    <dxf>
      <fill>
        <patternFill>
          <bgColor rgb="FFDDDDDD"/>
        </patternFill>
      </fill>
    </dxf>
    <dxf>
      <fill>
        <patternFill>
          <bgColor theme="4"/>
        </patternFill>
      </fill>
    </dxf>
    <dxf>
      <fill>
        <patternFill>
          <bgColor theme="4"/>
        </patternFill>
      </fill>
    </dxf>
    <dxf>
      <font>
        <color theme="0"/>
      </font>
    </dxf>
    <dxf>
      <font>
        <color theme="0"/>
      </font>
    </dxf>
    <dxf>
      <numFmt numFmtId="2" formatCode="0.00"/>
    </dxf>
    <dxf>
      <alignment horizontal="left"/>
    </dxf>
    <dxf>
      <numFmt numFmtId="0" formatCode="General"/>
    </dxf>
    <dxf>
      <numFmt numFmtId="30" formatCode="@"/>
    </dxf>
    <dxf>
      <fill>
        <patternFill patternType="solid">
          <bgColor theme="9" tint="0.79998168889431442"/>
        </patternFill>
      </fill>
    </dxf>
    <dxf>
      <fill>
        <patternFill patternType="solid">
          <bgColor theme="9" tint="0.79998168889431442"/>
        </patternFill>
      </fill>
    </dxf>
    <dxf>
      <font>
        <name val="Arial"/>
        <scheme val="major"/>
      </font>
    </dxf>
    <dxf>
      <font>
        <name val="Arial"/>
        <scheme val="major"/>
      </font>
    </dxf>
    <dxf>
      <font>
        <name val="Arial"/>
        <scheme val="major"/>
      </font>
    </dxf>
    <dxf>
      <font>
        <strike val="0"/>
        <outline val="0"/>
        <shadow val="0"/>
        <vertAlign val="baseline"/>
        <name val="Arial"/>
        <family val="2"/>
        <scheme val="major"/>
      </font>
    </dxf>
    <dxf>
      <font>
        <strike val="0"/>
        <outline val="0"/>
        <shadow val="0"/>
        <vertAlign val="baseline"/>
        <name val="Arial"/>
        <family val="2"/>
        <scheme val="major"/>
      </font>
      <numFmt numFmtId="164" formatCode="dd/mm/yyyy"/>
    </dxf>
    <dxf>
      <font>
        <strike val="0"/>
        <outline val="0"/>
        <shadow val="0"/>
        <vertAlign val="baseline"/>
        <name val="Arial"/>
        <family val="2"/>
        <scheme val="major"/>
      </font>
      <alignment horizontal="general" textRotation="0" wrapText="1" indent="0" justifyLastLine="0" shrinkToFit="0" readingOrder="0"/>
    </dxf>
    <dxf>
      <font>
        <strike val="0"/>
        <outline val="0"/>
        <shadow val="0"/>
        <vertAlign val="baseline"/>
        <name val="Arial"/>
        <family val="2"/>
        <scheme val="major"/>
      </font>
      <alignment horizontal="general" textRotation="0" wrapText="1" indent="0" justifyLastLine="0" shrinkToFit="0" readingOrder="0"/>
    </dxf>
    <dxf>
      <font>
        <b val="0"/>
        <i val="0"/>
        <strike val="0"/>
        <condense val="0"/>
        <extend val="0"/>
        <outline val="0"/>
        <shadow val="0"/>
        <u val="none"/>
        <vertAlign val="baseline"/>
        <sz val="11"/>
        <color theme="1"/>
        <name val="Arial"/>
        <family val="2"/>
        <scheme val="major"/>
      </font>
      <numFmt numFmtId="30" formatCode="@"/>
      <alignment horizontal="left" vertical="top" textRotation="0" wrapText="0" indent="0" justifyLastLine="0" shrinkToFit="0" readingOrder="0"/>
    </dxf>
    <dxf>
      <font>
        <strike val="0"/>
        <outline val="0"/>
        <shadow val="0"/>
        <vertAlign val="baseline"/>
        <name val="Arial"/>
        <family val="2"/>
        <scheme val="major"/>
      </font>
    </dxf>
    <dxf>
      <font>
        <b/>
        <strike val="0"/>
        <outline val="0"/>
        <shadow val="0"/>
        <u val="none"/>
        <vertAlign val="baseline"/>
        <sz val="10"/>
        <color theme="0"/>
        <name val="Arial"/>
        <family val="2"/>
        <scheme val="major"/>
      </font>
      <fill>
        <patternFill patternType="solid">
          <fgColor indexed="64"/>
          <bgColor rgb="FF004C6E"/>
        </patternFill>
      </fill>
      <alignment horizontal="general" vertical="top" textRotation="0" wrapText="1" indent="0" justifyLastLine="0" shrinkToFit="0" readingOrder="0"/>
    </dxf>
    <dxf>
      <font>
        <strike val="0"/>
        <outline val="0"/>
        <shadow val="0"/>
        <vertAlign val="baseline"/>
        <name val="Arial"/>
        <family val="2"/>
        <scheme val="major"/>
      </font>
      <alignment horizontal="general"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major"/>
      </font>
      <alignment horizontal="general" vertical="top"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major"/>
      </font>
      <numFmt numFmtId="0" formatCode="General"/>
      <alignment horizontal="left" vertical="top" textRotation="0" wrapText="0" indent="0" justifyLastLine="0" shrinkToFit="0" readingOrder="0"/>
      <border diagonalUp="0" diagonalDown="0" outline="0">
        <left style="thin">
          <color theme="0" tint="-0.24994659260841701"/>
        </left>
        <right/>
        <top/>
        <bottom/>
      </border>
      <protection locked="1" hidden="0"/>
    </dxf>
    <dxf>
      <font>
        <b val="0"/>
        <i val="0"/>
        <strike val="0"/>
        <condense val="0"/>
        <extend val="0"/>
        <outline val="0"/>
        <shadow val="0"/>
        <u val="none"/>
        <vertAlign val="baseline"/>
        <sz val="11"/>
        <color theme="1"/>
        <name val="Arial"/>
        <family val="2"/>
        <scheme val="maj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maj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major"/>
      </font>
      <numFmt numFmtId="0" formatCode="General"/>
      <alignment horizontal="left" vertical="top" textRotation="0" wrapText="0" indent="0" justifyLastLine="0" shrinkToFit="0" readingOrder="0"/>
    </dxf>
    <dxf>
      <font>
        <strike val="0"/>
        <outline val="0"/>
        <shadow val="0"/>
        <vertAlign val="baseline"/>
        <name val="Arial"/>
        <family val="2"/>
        <scheme val="major"/>
      </font>
    </dxf>
    <dxf>
      <font>
        <strike val="0"/>
        <outline val="0"/>
        <shadow val="0"/>
        <vertAlign val="baseline"/>
        <name val="Arial"/>
        <family val="2"/>
        <scheme val="major"/>
      </font>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numFmt numFmtId="164" formatCode="dd/mm/yyyy"/>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1" indent="0" justifyLastLine="0" shrinkToFit="0" readingOrder="0"/>
    </dxf>
    <dxf>
      <font>
        <strike val="0"/>
        <outline val="0"/>
        <shadow val="0"/>
        <vertAlign val="baseline"/>
        <name val="Arial"/>
        <family val="2"/>
        <scheme val="minor"/>
      </font>
      <alignment horizontal="left" vertical="top" textRotation="0" wrapText="1" indent="0" justifyLastLine="0" shrinkToFit="0" readingOrder="0"/>
    </dxf>
    <dxf>
      <font>
        <strike val="0"/>
        <outline val="0"/>
        <shadow val="0"/>
        <vertAlign val="baseline"/>
        <name val="Arial"/>
        <family val="2"/>
        <scheme val="minor"/>
      </font>
      <alignment horizontal="left" vertical="top" textRotation="0" wrapText="1" indent="0" justifyLastLine="0" shrinkToFit="0" readingOrder="0"/>
    </dxf>
    <dxf>
      <font>
        <strike val="0"/>
        <outline val="0"/>
        <shadow val="0"/>
        <vertAlign val="baseline"/>
        <name val="Arial"/>
        <family val="2"/>
        <scheme val="minor"/>
      </font>
      <alignment horizontal="left" vertical="top" textRotation="0" wrapText="1" indent="0" justifyLastLine="0" shrinkToFit="0" readingOrder="0"/>
    </dxf>
    <dxf>
      <font>
        <strike val="0"/>
        <outline val="0"/>
        <shadow val="0"/>
        <vertAlign val="baseline"/>
        <name val="Arial"/>
        <family val="2"/>
        <scheme val="minor"/>
      </font>
      <numFmt numFmtId="30" formatCode="@"/>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strike val="0"/>
        <outline val="0"/>
        <shadow val="0"/>
        <vertAlign val="baseline"/>
        <name val="Arial"/>
        <family val="2"/>
        <scheme val="minor"/>
      </font>
      <alignment horizontal="left" vertical="top" textRotation="0" wrapText="0" indent="0" justifyLastLine="0" shrinkToFit="0" readingOrder="0"/>
    </dxf>
    <dxf>
      <font>
        <b/>
        <strike val="0"/>
        <outline val="0"/>
        <shadow val="0"/>
        <u val="none"/>
        <vertAlign val="baseline"/>
        <sz val="10"/>
        <color theme="0"/>
        <name val="Arial"/>
        <family val="2"/>
        <scheme val="minor"/>
      </font>
      <fill>
        <patternFill patternType="solid">
          <fgColor indexed="64"/>
          <bgColor theme="4"/>
        </patternFill>
      </fill>
      <alignment horizontal="left" vertical="top" textRotation="0" wrapText="0" indent="0" justifyLastLine="0" shrinkToFit="0" readingOrder="0"/>
    </dxf>
    <dxf>
      <numFmt numFmtId="30" formatCode="@"/>
    </dxf>
    <dxf>
      <font>
        <sz val="10"/>
        <name val="Arial"/>
        <family val="2"/>
        <scheme val="minor"/>
      </font>
    </dxf>
    <dxf>
      <font>
        <name val="Arial"/>
        <family val="2"/>
        <scheme val="minor"/>
      </font>
    </dxf>
    <dxf>
      <font>
        <b/>
        <color theme="1"/>
      </font>
      <border>
        <bottom style="thin">
          <color theme="5"/>
        </bottom>
        <vertical/>
        <horizontal/>
      </border>
    </dxf>
    <dxf>
      <font>
        <sz val="10"/>
        <color theme="1"/>
        <name val="Arial"/>
        <family val="2"/>
        <scheme val="minor"/>
      </font>
      <border>
        <left style="thin">
          <color theme="5"/>
        </left>
        <right style="thin">
          <color theme="5"/>
        </right>
        <top style="thin">
          <color theme="5"/>
        </top>
        <bottom style="thin">
          <color theme="5"/>
        </bottom>
        <vertical/>
        <horizontal/>
      </border>
    </dxf>
    <dxf>
      <border>
        <left style="thin">
          <color theme="0" tint="-0.24994659260841701"/>
        </left>
      </border>
    </dxf>
    <dxf>
      <border>
        <left style="thin">
          <color theme="0" tint="-0.24994659260841701"/>
        </left>
      </border>
    </dxf>
    <dxf>
      <border>
        <top style="thin">
          <color theme="0" tint="-0.24994659260841701"/>
        </top>
      </border>
    </dxf>
    <dxf>
      <border>
        <top style="thin">
          <color theme="0" tint="-0.24994659260841701"/>
        </top>
      </border>
    </dxf>
    <dxf>
      <font>
        <b/>
        <color theme="1"/>
      </font>
    </dxf>
    <dxf>
      <font>
        <b/>
        <color theme="1"/>
      </font>
    </dxf>
    <dxf>
      <font>
        <b/>
        <color theme="1"/>
      </font>
      <border>
        <top style="double">
          <color theme="0" tint="-0.24994659260841701"/>
        </top>
      </border>
    </dxf>
    <dxf>
      <font>
        <color auto="1"/>
      </font>
      <fill>
        <patternFill patternType="solid">
          <fgColor theme="1"/>
          <bgColor theme="0" tint="-4.9989318521683403E-2"/>
        </patternFill>
      </fill>
    </dxf>
    <dxf>
      <font>
        <color theme="1"/>
      </font>
      <border>
        <left style="thin">
          <color theme="0" tint="-0.24994659260841701"/>
        </left>
        <right style="thin">
          <color theme="0" tint="-0.24994659260841701"/>
        </right>
        <top style="thin">
          <color theme="0" tint="-0.24994659260841701"/>
        </top>
        <bottom style="thin">
          <color theme="0" tint="-0.24994659260841701"/>
        </bottom>
        <horizontal style="thin">
          <color theme="0" tint="-0.24994659260841701"/>
        </horizontal>
      </border>
    </dxf>
  </dxfs>
  <tableStyles count="5" defaultTableStyle="LightGrey" defaultPivotStyle="PivotStyleLight16">
    <tableStyle name="LightGrey" pivot="0" count="9" xr9:uid="{DDA0941A-D1F0-46E8-B71E-EE007A464065}">
      <tableStyleElement type="wholeTable" dxfId="773"/>
      <tableStyleElement type="headerRow" dxfId="772"/>
      <tableStyleElement type="totalRow" dxfId="771"/>
      <tableStyleElement type="firstColumn" dxfId="770"/>
      <tableStyleElement type="lastColumn" dxfId="769"/>
      <tableStyleElement type="firstRowStripe" dxfId="768"/>
      <tableStyleElement type="secondRowStripe" dxfId="767"/>
      <tableStyleElement type="firstColumnStripe" dxfId="766"/>
      <tableStyleElement type="secondColumnStripe" dxfId="765"/>
    </tableStyle>
    <tableStyle name="NSQDMH" pivot="0" table="0" count="10" xr9:uid="{3219EAA9-AB18-4E3B-83D5-E2DFDB2FA6FE}">
      <tableStyleElement type="wholeTable" dxfId="764"/>
      <tableStyleElement type="headerRow" dxfId="763"/>
    </tableStyle>
    <tableStyle name="Slicer Style 1" pivot="0" table="0" count="1" xr9:uid="{FBFF716C-656F-4462-936F-CD521D68D310}">
      <tableStyleElement type="wholeTable" dxfId="762"/>
    </tableStyle>
    <tableStyle name="Slicer Style 2" pivot="0" table="0" count="1" xr9:uid="{90397E60-02CD-4243-87F7-A44C490F3595}">
      <tableStyleElement type="headerRow" dxfId="761"/>
    </tableStyle>
    <tableStyle name="Slicer Style 3" pivot="0" table="0" count="8" xr9:uid="{73F86A20-7894-41EE-867E-577E206287B4}"/>
  </tableStyles>
  <colors>
    <mruColors>
      <color rgb="FF004C6E"/>
      <color rgb="FFDDDDDD"/>
      <color rgb="FFC6EFCE"/>
      <color rgb="FFFFEB9C"/>
      <color rgb="FFFFC7CE"/>
      <color rgb="FF60497A"/>
      <color rgb="FF00B5CC"/>
      <color rgb="FF0065A4"/>
      <color rgb="FF467886"/>
    </mruColors>
  </colors>
  <extLst>
    <ext xmlns:x14="http://schemas.microsoft.com/office/spreadsheetml/2009/9/main" uri="{46F421CA-312F-682f-3DD2-61675219B42D}">
      <x14:dxfs count="16">
        <dxf>
          <font>
            <name val="Arial"/>
            <family val="2"/>
            <scheme val="minor"/>
          </font>
        </dxf>
        <dxf>
          <font>
            <name val="Arial"/>
            <family val="2"/>
            <scheme val="minor"/>
          </font>
        </dxf>
        <dxf>
          <font>
            <name val="Arial"/>
            <family val="2"/>
            <scheme val="minor"/>
          </font>
        </dxf>
        <dxf>
          <font>
            <name val="Arial"/>
            <family val="2"/>
            <scheme val="minor"/>
          </font>
        </dxf>
        <dxf>
          <font>
            <name val="Arial"/>
            <family val="2"/>
            <scheme val="minor"/>
          </font>
        </dxf>
        <dxf>
          <font>
            <name val="Arial"/>
            <family val="2"/>
            <scheme val="minor"/>
          </font>
        </dxf>
        <dxf>
          <font>
            <name val="Arial"/>
            <family val="2"/>
            <scheme val="minor"/>
          </font>
        </dxf>
        <dxf>
          <font>
            <name val="Arial"/>
            <family val="2"/>
            <scheme val="minor"/>
          </font>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5" tint="-0.249977111117893"/>
          </font>
          <fill>
            <patternFill patternType="solid">
              <fgColor theme="5" tint="0.59999389629810485"/>
              <bgColor theme="5" tint="0.59999389629810485"/>
            </patternFill>
          </fill>
          <border>
            <left style="thin">
              <color theme="5" tint="0.59999389629810485"/>
            </left>
            <right style="thin">
              <color theme="5" tint="0.59999389629810485"/>
            </right>
            <top style="thin">
              <color theme="5" tint="0.59999389629810485"/>
            </top>
            <bottom style="thin">
              <color theme="5" tint="0.59999389629810485"/>
            </bottom>
            <vertical/>
            <horizontal/>
          </border>
        </dxf>
        <dxf>
          <font>
            <color theme="0"/>
          </font>
          <fill>
            <patternFill patternType="solid">
              <fgColor theme="5"/>
              <bgColor theme="5"/>
            </patternFill>
          </fill>
          <border>
            <left style="thin">
              <color theme="5"/>
            </left>
            <right style="thin">
              <color theme="5"/>
            </right>
            <top style="thin">
              <color theme="5"/>
            </top>
            <bottom style="thin">
              <color theme="5"/>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NSQDMH">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 Style 1"/>
        <x14:slicerStyle name="Slicer Style 2"/>
        <x14:slicerStyle name="Slicer Style 3">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microsoft.com/office/2017/06/relationships/rdArray" Target="richData/rdarray.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microsoft.com/office/2007/relationships/slicerCache" Target="slicerCaches/slicerCache2.xml"/><Relationship Id="rId19" Type="http://schemas.microsoft.com/office/2017/06/relationships/rdSupportingPropertyBagStructure" Target="richData/rdsupportingpropertybagstructure.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228600</xdr:rowOff>
    </xdr:from>
    <xdr:to>
      <xdr:col>1</xdr:col>
      <xdr:colOff>6229350</xdr:colOff>
      <xdr:row>0</xdr:row>
      <xdr:rowOff>631654</xdr:rowOff>
    </xdr:to>
    <xdr:pic>
      <xdr:nvPicPr>
        <xdr:cNvPr id="2" name="Picture 1">
          <a:extLst>
            <a:ext uri="{FF2B5EF4-FFF2-40B4-BE49-F238E27FC236}">
              <a16:creationId xmlns:a16="http://schemas.microsoft.com/office/drawing/2014/main" id="{FB9C0AD4-E83C-43DA-80CF-8BFEADEE03F9}"/>
            </a:ext>
          </a:extLst>
        </xdr:cNvPr>
        <xdr:cNvPicPr>
          <a:picLocks noChangeAspect="1"/>
        </xdr:cNvPicPr>
      </xdr:nvPicPr>
      <xdr:blipFill>
        <a:blip xmlns:r="http://schemas.openxmlformats.org/officeDocument/2006/relationships" r:embed="rId1"/>
        <a:stretch>
          <a:fillRect/>
        </a:stretch>
      </xdr:blipFill>
      <xdr:spPr>
        <a:xfrm>
          <a:off x="219075" y="228600"/>
          <a:ext cx="6181725" cy="403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190499</xdr:colOff>
      <xdr:row>0</xdr:row>
      <xdr:rowOff>161925</xdr:rowOff>
    </xdr:from>
    <xdr:to>
      <xdr:col>7</xdr:col>
      <xdr:colOff>971550</xdr:colOff>
      <xdr:row>2</xdr:row>
      <xdr:rowOff>342900</xdr:rowOff>
    </xdr:to>
    <mc:AlternateContent xmlns:mc="http://schemas.openxmlformats.org/markup-compatibility/2006">
      <mc:Choice xmlns:sle15="http://schemas.microsoft.com/office/drawing/2012/slicer" Requires="sle15">
        <xdr:graphicFrame macro="">
          <xdr:nvGraphicFramePr>
            <xdr:cNvPr id="10" name="Standard">
              <a:extLst>
                <a:ext uri="{FF2B5EF4-FFF2-40B4-BE49-F238E27FC236}">
                  <a16:creationId xmlns:a16="http://schemas.microsoft.com/office/drawing/2014/main" id="{50C6D2A3-5DB1-740A-2768-1B1BCBC3B801}"/>
                </a:ext>
              </a:extLst>
            </xdr:cNvPr>
            <xdr:cNvGraphicFramePr/>
          </xdr:nvGraphicFramePr>
          <xdr:xfrm>
            <a:off x="0" y="0"/>
            <a:ext cx="0" cy="0"/>
          </xdr:xfrm>
          <a:graphic>
            <a:graphicData uri="http://schemas.microsoft.com/office/drawing/2010/slicer">
              <sle:slicer xmlns:sle="http://schemas.microsoft.com/office/drawing/2010/slicer" name="Standard"/>
            </a:graphicData>
          </a:graphic>
        </xdr:graphicFrame>
      </mc:Choice>
      <mc:Fallback>
        <xdr:sp macro="" textlink="">
          <xdr:nvSpPr>
            <xdr:cNvPr id="0" name=""/>
            <xdr:cNvSpPr>
              <a:spLocks noTextEdit="1"/>
            </xdr:cNvSpPr>
          </xdr:nvSpPr>
          <xdr:spPr>
            <a:xfrm>
              <a:off x="6972299" y="161925"/>
              <a:ext cx="3105151" cy="118110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PrintsWithSheet="0"/>
  </xdr:twoCellAnchor>
  <xdr:twoCellAnchor editAs="absolute">
    <xdr:from>
      <xdr:col>7</xdr:col>
      <xdr:colOff>990602</xdr:colOff>
      <xdr:row>0</xdr:row>
      <xdr:rowOff>161924</xdr:rowOff>
    </xdr:from>
    <xdr:to>
      <xdr:col>7</xdr:col>
      <xdr:colOff>3429000</xdr:colOff>
      <xdr:row>2</xdr:row>
      <xdr:rowOff>352424</xdr:rowOff>
    </xdr:to>
    <mc:AlternateContent xmlns:mc="http://schemas.openxmlformats.org/markup-compatibility/2006">
      <mc:Choice xmlns:sle15="http://schemas.microsoft.com/office/drawing/2012/slicer" Requires="sle15">
        <xdr:graphicFrame macro="">
          <xdr:nvGraphicFramePr>
            <xdr:cNvPr id="4" name="Is the Item applicable?">
              <a:extLst>
                <a:ext uri="{FF2B5EF4-FFF2-40B4-BE49-F238E27FC236}">
                  <a16:creationId xmlns:a16="http://schemas.microsoft.com/office/drawing/2014/main" id="{FD54CE90-4992-A799-F13F-74DDEC557362}"/>
                </a:ext>
              </a:extLst>
            </xdr:cNvPr>
            <xdr:cNvGraphicFramePr/>
          </xdr:nvGraphicFramePr>
          <xdr:xfrm>
            <a:off x="0" y="0"/>
            <a:ext cx="0" cy="0"/>
          </xdr:xfrm>
          <a:graphic>
            <a:graphicData uri="http://schemas.microsoft.com/office/drawing/2010/slicer">
              <sle:slicer xmlns:sle="http://schemas.microsoft.com/office/drawing/2010/slicer" name="Is the Item applicable?"/>
            </a:graphicData>
          </a:graphic>
        </xdr:graphicFrame>
      </mc:Choice>
      <mc:Fallback>
        <xdr:sp macro="" textlink="">
          <xdr:nvSpPr>
            <xdr:cNvPr id="0" name=""/>
            <xdr:cNvSpPr>
              <a:spLocks noTextEdit="1"/>
            </xdr:cNvSpPr>
          </xdr:nvSpPr>
          <xdr:spPr>
            <a:xfrm>
              <a:off x="10096502" y="161924"/>
              <a:ext cx="2438398" cy="1190625"/>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PrintsWithSheet="0"/>
  </xdr:twoCellAnchor>
  <xdr:twoCellAnchor editAs="oneCell">
    <xdr:from>
      <xdr:col>4</xdr:col>
      <xdr:colOff>238125</xdr:colOff>
      <xdr:row>0</xdr:row>
      <xdr:rowOff>200026</xdr:rowOff>
    </xdr:from>
    <xdr:to>
      <xdr:col>5</xdr:col>
      <xdr:colOff>6057900</xdr:colOff>
      <xdr:row>0</xdr:row>
      <xdr:rowOff>603080</xdr:rowOff>
    </xdr:to>
    <xdr:pic>
      <xdr:nvPicPr>
        <xdr:cNvPr id="2" name="Picture 1">
          <a:extLst>
            <a:ext uri="{FF2B5EF4-FFF2-40B4-BE49-F238E27FC236}">
              <a16:creationId xmlns:a16="http://schemas.microsoft.com/office/drawing/2014/main" id="{E8CC379E-BE9C-7758-C12A-CDD92C1EAB3C}"/>
            </a:ext>
          </a:extLst>
        </xdr:cNvPr>
        <xdr:cNvPicPr>
          <a:picLocks noChangeAspect="1"/>
        </xdr:cNvPicPr>
      </xdr:nvPicPr>
      <xdr:blipFill>
        <a:blip xmlns:r="http://schemas.openxmlformats.org/officeDocument/2006/relationships" r:embed="rId1"/>
        <a:stretch>
          <a:fillRect/>
        </a:stretch>
      </xdr:blipFill>
      <xdr:spPr>
        <a:xfrm>
          <a:off x="238125" y="200026"/>
          <a:ext cx="6181725" cy="4030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304799</xdr:rowOff>
    </xdr:from>
    <xdr:to>
      <xdr:col>13</xdr:col>
      <xdr:colOff>398612</xdr:colOff>
      <xdr:row>0</xdr:row>
      <xdr:rowOff>752474</xdr:rowOff>
    </xdr:to>
    <xdr:pic>
      <xdr:nvPicPr>
        <xdr:cNvPr id="2" name="Picture 1">
          <a:extLst>
            <a:ext uri="{FF2B5EF4-FFF2-40B4-BE49-F238E27FC236}">
              <a16:creationId xmlns:a16="http://schemas.microsoft.com/office/drawing/2014/main" id="{92624FB0-D411-4335-8FCB-27F2C5F138B1}"/>
            </a:ext>
          </a:extLst>
        </xdr:cNvPr>
        <xdr:cNvPicPr>
          <a:picLocks noChangeAspect="1"/>
        </xdr:cNvPicPr>
      </xdr:nvPicPr>
      <xdr:blipFill>
        <a:blip xmlns:r="http://schemas.openxmlformats.org/officeDocument/2006/relationships" r:embed="rId1"/>
        <a:stretch>
          <a:fillRect/>
        </a:stretch>
      </xdr:blipFill>
      <xdr:spPr>
        <a:xfrm>
          <a:off x="190500" y="304799"/>
          <a:ext cx="6866087" cy="44767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MANALO, Cruzette" refreshedDate="45847.59939502315" missingItemsLimit="0" createdVersion="8" refreshedVersion="8" minRefreshableVersion="3" recordCount="348" xr:uid="{B66C1411-EBE0-4FA4-9632-125F47527988}">
  <cacheSource type="worksheet">
    <worksheetSource name="Table3"/>
  </cacheSource>
  <cacheFields count="6">
    <cacheField name="NSQMHCMO Standards" numFmtId="0">
      <sharedItems/>
    </cacheField>
    <cacheField name="NSQPCH Standards" numFmtId="0">
      <sharedItems/>
    </cacheField>
    <cacheField name="NSQHS Standards" numFmtId="0">
      <sharedItems/>
    </cacheField>
    <cacheField name="No." numFmtId="0">
      <sharedItems containsMixedTypes="1" containsNumber="1" minValue="1.01" maxValue="3.12" count="110">
        <s v="Picture"/>
        <s v="Governance, leadership and culture"/>
        <n v="1.01"/>
        <s v="Organisational leadership"/>
        <n v="1.02"/>
        <n v="1.03"/>
        <n v="1.04"/>
        <n v="1.05"/>
        <s v="Clinical and technical leadership"/>
        <n v="1.06"/>
        <s v="Safety and quality systems"/>
        <s v="Legislation, regulations, policies and procedures"/>
        <n v="1.07"/>
        <s v="Measurement and quality improvement "/>
        <n v="1.08"/>
        <n v="1.0900000000000001"/>
        <s v="Risk management"/>
        <n v="1.1000000000000001"/>
        <s v="Incident management systems and open disclosure"/>
        <n v="1.1100000000000001"/>
        <n v="1.1200000000000001"/>
        <s v="Feedback and complaints management "/>
        <n v="1.1299999999999999"/>
        <n v="1.1399999999999999"/>
        <s v="Diversity and high-risk groups"/>
        <n v="1.1499999999999999"/>
        <s v="Healthcare records "/>
        <n v="1.1599999999999999"/>
        <n v="1.17"/>
        <s v="Workforce qualifications and skills"/>
        <s v="Safety and quality training "/>
        <n v="1.18"/>
        <n v="1.19"/>
        <n v="1.2"/>
        <s v="Performance management"/>
        <n v="1.21"/>
        <s v="Qualified workforce"/>
        <n v="1.22"/>
        <n v="1.23"/>
        <s v="Safety and quality roles and responsibilities"/>
        <n v="1.24"/>
        <s v="Safe environment for the delivery of care"/>
        <s v="Safe environment "/>
        <n v="1.25"/>
        <n v="1.26"/>
        <n v="1.27"/>
        <s v="Privacy"/>
        <n v="1.28"/>
        <n v="1.29"/>
        <n v="1.3"/>
        <s v="Transparency"/>
        <n v="1.31"/>
        <n v="1.32"/>
        <s v="Costs and advertising"/>
        <n v="1.33"/>
        <n v="1.34"/>
        <s v="Security and stability"/>
        <n v="1.35"/>
        <s v="Continuity and updates"/>
        <n v="1.36"/>
        <s v="Picture24"/>
        <s v="Partnering with service users in their own care"/>
        <s v="Healthcare rights and informed consent"/>
        <n v="2.0099999999999998"/>
        <n v="2.02"/>
        <n v="2.0299999999999998"/>
        <s v="Planning care"/>
        <n v="2.04"/>
        <s v="Health and digital literacy"/>
        <s v="Communication that supports effective partnerships"/>
        <n v="2.0499999999999998"/>
        <n v="2.06"/>
        <s v="Partnering with service users in design and governance"/>
        <s v="Partnerships in governance, planning, design, measurement and evaluation"/>
        <n v="2.0699999999999998"/>
        <n v="2.08"/>
        <n v="2.09"/>
        <s v="Usability"/>
        <n v="2.1"/>
        <s v="Accessibility"/>
        <n v="2.11"/>
        <s v="Picture34"/>
        <s v="Establishing the model of care"/>
        <s v="Designing the model of care"/>
        <n v="3.01"/>
        <s v="Evidence supporting the model of care"/>
        <n v="3.02"/>
        <s v="Information for service users and their support people"/>
        <n v="3.03"/>
        <s v="Delivering the model of care"/>
        <n v="3.04"/>
        <s v="Minimising harm"/>
        <s v="Screening of risk"/>
        <n v="3.05"/>
        <s v="Planning for safety"/>
        <n v="3.06"/>
        <s v="Effective communication"/>
        <s v="Correct identification"/>
        <n v="3.07"/>
        <s v="Communication of critical information"/>
        <n v="3.08"/>
        <s v="Transfer of care"/>
        <n v="3.09"/>
        <s v="Recognising and responding to acute deterioration"/>
        <s v="Recognising acute deterioration"/>
        <n v="3.1"/>
        <s v="Escalating care"/>
        <n v="3.11"/>
        <s v="Responding to acute deterioration"/>
        <n v="3.12"/>
      </sharedItems>
    </cacheField>
    <cacheField name="Evidence" numFmtId="0">
      <sharedItems containsBlank="1" count="9">
        <s v="Clinical and Technical Governance Standard"/>
        <m/>
        <s v="Evidence A"/>
        <s v="Evidence B"/>
        <s v="Evidence C"/>
        <s v="Evidence D"/>
        <s v="Evidence E"/>
        <s v="Partnering with Consumers Standard"/>
        <s v="Model of Care Standard"/>
      </sharedItems>
    </cacheField>
    <cacheField name="Comments" numFmtId="0">
      <sharedItems containsNonDate="0" containsString="0" containsBlank="1"/>
    </cacheField>
  </cacheFields>
  <extLst>
    <ext xmlns:x14="http://schemas.microsoft.com/office/spreadsheetml/2009/9/main" uri="{725AE2AE-9491-48be-B2B4-4EB974FC3084}">
      <x14:pivotCacheDefinition/>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B66C1411-EBE0-4FA4-9632-125F47527988}" pivotIgnoreInvalidCache="1" r:id="rId1"/>
    </ext>
  </extLst>
</pivotCacheDefinition>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8">
  <r>
    <s v="Module actions"/>
    <s v="Module actions"/>
    <s v="Module actions"/>
    <x v="0"/>
    <x v="0"/>
    <m/>
  </r>
  <r>
    <s v="Module actions"/>
    <s v="Module actions"/>
    <s v="Module actions"/>
    <x v="1"/>
    <x v="1"/>
    <m/>
  </r>
  <r>
    <s v="Module actions"/>
    <s v="Module actions"/>
    <s v="Module actions"/>
    <x v="1"/>
    <x v="1"/>
    <m/>
  </r>
  <r>
    <s v="Module actions"/>
    <s v="Module actions"/>
    <s v="Module actions"/>
    <x v="2"/>
    <x v="2"/>
    <m/>
  </r>
  <r>
    <s v="Module actions"/>
    <s v="Module actions"/>
    <s v="Module actions"/>
    <x v="2"/>
    <x v="3"/>
    <m/>
  </r>
  <r>
    <s v="Module actions"/>
    <s v="Module actions"/>
    <s v="Module actions"/>
    <x v="2"/>
    <x v="4"/>
    <m/>
  </r>
  <r>
    <s v="Module actions"/>
    <s v="Module actions"/>
    <s v="Module actions"/>
    <x v="2"/>
    <x v="5"/>
    <m/>
  </r>
  <r>
    <s v="Module actions"/>
    <s v="Module actions"/>
    <s v="Module actions"/>
    <x v="2"/>
    <x v="6"/>
    <m/>
  </r>
  <r>
    <s v="Non-module actions"/>
    <s v="Non-module actions"/>
    <s v="Module actions"/>
    <x v="3"/>
    <x v="1"/>
    <m/>
  </r>
  <r>
    <s v="Non-module actions"/>
    <s v="Non-module actions"/>
    <s v="Module actions"/>
    <x v="4"/>
    <x v="2"/>
    <m/>
  </r>
  <r>
    <s v="Non-module actions"/>
    <s v="Non-module actions"/>
    <s v="Module actions"/>
    <x v="4"/>
    <x v="3"/>
    <m/>
  </r>
  <r>
    <s v="Non-module actions"/>
    <s v="Non-module actions"/>
    <s v="Module actions"/>
    <x v="4"/>
    <x v="4"/>
    <m/>
  </r>
  <r>
    <s v="Non-module actions"/>
    <s v="Non-module actions"/>
    <s v="Module actions"/>
    <x v="4"/>
    <x v="5"/>
    <m/>
  </r>
  <r>
    <s v="Non-module actions"/>
    <s v="Non-module actions"/>
    <s v="Module actions"/>
    <x v="4"/>
    <x v="6"/>
    <m/>
  </r>
  <r>
    <s v="Non-module actions"/>
    <s v="Non-module actions"/>
    <s v="Non-module actions"/>
    <x v="5"/>
    <x v="2"/>
    <m/>
  </r>
  <r>
    <s v="Non-module actions"/>
    <s v="Non-module actions"/>
    <s v="Non-module actions"/>
    <x v="5"/>
    <x v="3"/>
    <m/>
  </r>
  <r>
    <s v="Non-module actions"/>
    <s v="Non-module actions"/>
    <s v="Non-module actions"/>
    <x v="5"/>
    <x v="4"/>
    <m/>
  </r>
  <r>
    <s v="Non-module actions"/>
    <s v="Non-module actions"/>
    <s v="Non-module actions"/>
    <x v="5"/>
    <x v="5"/>
    <m/>
  </r>
  <r>
    <s v="Non-module actions"/>
    <s v="Non-module actions"/>
    <s v="Non-module actions"/>
    <x v="5"/>
    <x v="6"/>
    <m/>
  </r>
  <r>
    <s v="Non-module actions"/>
    <s v="Non-module actions"/>
    <s v="Non-module actions"/>
    <x v="6"/>
    <x v="2"/>
    <m/>
  </r>
  <r>
    <s v="Non-module actions"/>
    <s v="Non-module actions"/>
    <s v="Non-module actions"/>
    <x v="6"/>
    <x v="3"/>
    <m/>
  </r>
  <r>
    <s v="Non-module actions"/>
    <s v="Non-module actions"/>
    <s v="Non-module actions"/>
    <x v="6"/>
    <x v="4"/>
    <m/>
  </r>
  <r>
    <s v="Non-module actions"/>
    <s v="Non-module actions"/>
    <s v="Non-module actions"/>
    <x v="6"/>
    <x v="5"/>
    <m/>
  </r>
  <r>
    <s v="Non-module actions"/>
    <s v="Non-module actions"/>
    <s v="Non-module actions"/>
    <x v="6"/>
    <x v="6"/>
    <m/>
  </r>
  <r>
    <s v="Non-module actions"/>
    <s v="Non-module actions"/>
    <s v="Module actions"/>
    <x v="7"/>
    <x v="2"/>
    <m/>
  </r>
  <r>
    <s v="Non-module actions"/>
    <s v="Non-module actions"/>
    <s v="Module actions"/>
    <x v="7"/>
    <x v="3"/>
    <m/>
  </r>
  <r>
    <s v="Non-module actions"/>
    <s v="Non-module actions"/>
    <s v="Module actions"/>
    <x v="7"/>
    <x v="4"/>
    <m/>
  </r>
  <r>
    <s v="Non-module actions"/>
    <s v="Non-module actions"/>
    <s v="Module actions"/>
    <x v="7"/>
    <x v="5"/>
    <m/>
  </r>
  <r>
    <s v="Non-module actions"/>
    <s v="Non-module actions"/>
    <s v="Module actions"/>
    <x v="7"/>
    <x v="6"/>
    <m/>
  </r>
  <r>
    <s v="Module actions"/>
    <s v="Non-module actions"/>
    <s v="Module actions"/>
    <x v="8"/>
    <x v="1"/>
    <m/>
  </r>
  <r>
    <s v="Module actions"/>
    <s v="Non-module actions"/>
    <s v="Module actions"/>
    <x v="9"/>
    <x v="2"/>
    <m/>
  </r>
  <r>
    <s v="Module actions"/>
    <s v="Non-module actions"/>
    <s v="Module actions"/>
    <x v="9"/>
    <x v="3"/>
    <m/>
  </r>
  <r>
    <s v="Module actions"/>
    <s v="Non-module actions"/>
    <s v="Module actions"/>
    <x v="9"/>
    <x v="4"/>
    <m/>
  </r>
  <r>
    <s v="Module actions"/>
    <s v="Non-module actions"/>
    <s v="Module actions"/>
    <x v="9"/>
    <x v="5"/>
    <m/>
  </r>
  <r>
    <s v="Module actions"/>
    <s v="Non-module actions"/>
    <s v="Module actions"/>
    <x v="9"/>
    <x v="6"/>
    <m/>
  </r>
  <r>
    <s v="Module actions"/>
    <s v="Module actions"/>
    <s v="Module actions"/>
    <x v="10"/>
    <x v="1"/>
    <m/>
  </r>
  <r>
    <s v="Non-module actions"/>
    <s v="Non-module actions"/>
    <s v="Non-module actions"/>
    <x v="11"/>
    <x v="1"/>
    <m/>
  </r>
  <r>
    <s v="Non-module actions"/>
    <s v="Non-module actions"/>
    <s v="Non-module actions"/>
    <x v="12"/>
    <x v="2"/>
    <m/>
  </r>
  <r>
    <s v="Non-module actions"/>
    <s v="Non-module actions"/>
    <s v="Non-module actions"/>
    <x v="12"/>
    <x v="3"/>
    <m/>
  </r>
  <r>
    <s v="Non-module actions"/>
    <s v="Non-module actions"/>
    <s v="Non-module actions"/>
    <x v="12"/>
    <x v="4"/>
    <m/>
  </r>
  <r>
    <s v="Non-module actions"/>
    <s v="Non-module actions"/>
    <s v="Non-module actions"/>
    <x v="12"/>
    <x v="5"/>
    <m/>
  </r>
  <r>
    <s v="Non-module actions"/>
    <s v="Non-module actions"/>
    <s v="Non-module actions"/>
    <x v="12"/>
    <x v="6"/>
    <m/>
  </r>
  <r>
    <s v="Non-module actions"/>
    <s v="Non-module actions"/>
    <s v="Non-module actions"/>
    <x v="13"/>
    <x v="1"/>
    <m/>
  </r>
  <r>
    <s v="Non-module actions"/>
    <s v="Non-module actions"/>
    <s v="Non-module actions"/>
    <x v="14"/>
    <x v="2"/>
    <m/>
  </r>
  <r>
    <s v="Non-module actions"/>
    <s v="Non-module actions"/>
    <s v="Non-module actions"/>
    <x v="14"/>
    <x v="3"/>
    <m/>
  </r>
  <r>
    <s v="Non-module actions"/>
    <s v="Non-module actions"/>
    <s v="Non-module actions"/>
    <x v="14"/>
    <x v="4"/>
    <m/>
  </r>
  <r>
    <s v="Non-module actions"/>
    <s v="Non-module actions"/>
    <s v="Non-module actions"/>
    <x v="14"/>
    <x v="5"/>
    <m/>
  </r>
  <r>
    <s v="Non-module actions"/>
    <s v="Non-module actions"/>
    <s v="Non-module actions"/>
    <x v="14"/>
    <x v="6"/>
    <m/>
  </r>
  <r>
    <s v="Non-module actions"/>
    <s v="Non-module actions"/>
    <s v="Non-module actions"/>
    <x v="15"/>
    <x v="2"/>
    <m/>
  </r>
  <r>
    <s v="Non-module actions"/>
    <s v="Non-module actions"/>
    <s v="Non-module actions"/>
    <x v="15"/>
    <x v="3"/>
    <m/>
  </r>
  <r>
    <s v="Non-module actions"/>
    <s v="Non-module actions"/>
    <s v="Non-module actions"/>
    <x v="15"/>
    <x v="4"/>
    <m/>
  </r>
  <r>
    <s v="Non-module actions"/>
    <s v="Non-module actions"/>
    <s v="Non-module actions"/>
    <x v="15"/>
    <x v="5"/>
    <m/>
  </r>
  <r>
    <s v="Non-module actions"/>
    <s v="Non-module actions"/>
    <s v="Non-module actions"/>
    <x v="15"/>
    <x v="6"/>
    <m/>
  </r>
  <r>
    <s v="Module actions"/>
    <s v="Module actions"/>
    <s v="Module actions"/>
    <x v="16"/>
    <x v="1"/>
    <m/>
  </r>
  <r>
    <e v="#N/A"/>
    <e v="#N/A"/>
    <e v="#N/A"/>
    <x v="17"/>
    <x v="2"/>
    <m/>
  </r>
  <r>
    <e v="#N/A"/>
    <e v="#N/A"/>
    <e v="#N/A"/>
    <x v="17"/>
    <x v="3"/>
    <m/>
  </r>
  <r>
    <e v="#N/A"/>
    <e v="#N/A"/>
    <e v="#N/A"/>
    <x v="17"/>
    <x v="4"/>
    <m/>
  </r>
  <r>
    <e v="#N/A"/>
    <e v="#N/A"/>
    <e v="#N/A"/>
    <x v="17"/>
    <x v="5"/>
    <m/>
  </r>
  <r>
    <e v="#N/A"/>
    <e v="#N/A"/>
    <e v="#N/A"/>
    <x v="17"/>
    <x v="6"/>
    <m/>
  </r>
  <r>
    <s v="Non-module actions"/>
    <s v="Non-module actions"/>
    <s v="Non-module actions"/>
    <x v="18"/>
    <x v="1"/>
    <m/>
  </r>
  <r>
    <s v="Non-module actions"/>
    <s v="Non-module actions"/>
    <s v="Non-module actions"/>
    <x v="19"/>
    <x v="2"/>
    <m/>
  </r>
  <r>
    <s v="Non-module actions"/>
    <s v="Non-module actions"/>
    <s v="Non-module actions"/>
    <x v="19"/>
    <x v="3"/>
    <m/>
  </r>
  <r>
    <s v="Non-module actions"/>
    <s v="Non-module actions"/>
    <s v="Non-module actions"/>
    <x v="19"/>
    <x v="4"/>
    <m/>
  </r>
  <r>
    <s v="Non-module actions"/>
    <s v="Non-module actions"/>
    <s v="Non-module actions"/>
    <x v="19"/>
    <x v="5"/>
    <m/>
  </r>
  <r>
    <s v="Non-module actions"/>
    <s v="Non-module actions"/>
    <s v="Non-module actions"/>
    <x v="19"/>
    <x v="6"/>
    <m/>
  </r>
  <r>
    <s v="Non-module actions"/>
    <s v="Non-module actions"/>
    <s v="Non-module actions"/>
    <x v="20"/>
    <x v="2"/>
    <m/>
  </r>
  <r>
    <s v="Non-module actions"/>
    <s v="Non-module actions"/>
    <s v="Non-module actions"/>
    <x v="20"/>
    <x v="3"/>
    <m/>
  </r>
  <r>
    <s v="Non-module actions"/>
    <s v="Non-module actions"/>
    <s v="Non-module actions"/>
    <x v="20"/>
    <x v="4"/>
    <m/>
  </r>
  <r>
    <s v="Non-module actions"/>
    <s v="Non-module actions"/>
    <s v="Non-module actions"/>
    <x v="20"/>
    <x v="5"/>
    <m/>
  </r>
  <r>
    <s v="Non-module actions"/>
    <s v="Non-module actions"/>
    <s v="Non-module actions"/>
    <x v="20"/>
    <x v="6"/>
    <m/>
  </r>
  <r>
    <s v="Non-module actions"/>
    <s v="Non-module actions"/>
    <s v="Non-module actions"/>
    <x v="21"/>
    <x v="1"/>
    <m/>
  </r>
  <r>
    <s v="Non-module actions"/>
    <s v="Non-module actions"/>
    <s v="Non-module actions"/>
    <x v="22"/>
    <x v="2"/>
    <m/>
  </r>
  <r>
    <s v="Non-module actions"/>
    <s v="Non-module actions"/>
    <s v="Non-module actions"/>
    <x v="22"/>
    <x v="3"/>
    <m/>
  </r>
  <r>
    <s v="Non-module actions"/>
    <s v="Non-module actions"/>
    <s v="Non-module actions"/>
    <x v="22"/>
    <x v="4"/>
    <m/>
  </r>
  <r>
    <s v="Non-module actions"/>
    <s v="Non-module actions"/>
    <s v="Non-module actions"/>
    <x v="22"/>
    <x v="5"/>
    <m/>
  </r>
  <r>
    <s v="Non-module actions"/>
    <s v="Non-module actions"/>
    <s v="Non-module actions"/>
    <x v="22"/>
    <x v="6"/>
    <m/>
  </r>
  <r>
    <s v="Non-module actions"/>
    <s v="Non-module actions"/>
    <s v="Non-module actions"/>
    <x v="23"/>
    <x v="2"/>
    <m/>
  </r>
  <r>
    <s v="Non-module actions"/>
    <s v="Non-module actions"/>
    <s v="Non-module actions"/>
    <x v="23"/>
    <x v="3"/>
    <m/>
  </r>
  <r>
    <s v="Non-module actions"/>
    <s v="Non-module actions"/>
    <s v="Non-module actions"/>
    <x v="23"/>
    <x v="4"/>
    <m/>
  </r>
  <r>
    <s v="Non-module actions"/>
    <s v="Non-module actions"/>
    <s v="Non-module actions"/>
    <x v="23"/>
    <x v="5"/>
    <m/>
  </r>
  <r>
    <s v="Non-module actions"/>
    <s v="Non-module actions"/>
    <s v="Non-module actions"/>
    <x v="23"/>
    <x v="6"/>
    <m/>
  </r>
  <r>
    <s v="Non-module actions"/>
    <s v="Non-module actions"/>
    <s v="Non-module actions"/>
    <x v="24"/>
    <x v="1"/>
    <m/>
  </r>
  <r>
    <s v="Non-module actions"/>
    <s v="Non-module actions"/>
    <s v="Non-module actions"/>
    <x v="25"/>
    <x v="2"/>
    <m/>
  </r>
  <r>
    <s v="Non-module actions"/>
    <s v="Non-module actions"/>
    <s v="Non-module actions"/>
    <x v="25"/>
    <x v="3"/>
    <m/>
  </r>
  <r>
    <s v="Non-module actions"/>
    <s v="Non-module actions"/>
    <s v="Non-module actions"/>
    <x v="25"/>
    <x v="4"/>
    <m/>
  </r>
  <r>
    <s v="Non-module actions"/>
    <s v="Non-module actions"/>
    <s v="Non-module actions"/>
    <x v="25"/>
    <x v="5"/>
    <m/>
  </r>
  <r>
    <s v="Non-module actions"/>
    <s v="Non-module actions"/>
    <s v="Non-module actions"/>
    <x v="25"/>
    <x v="6"/>
    <m/>
  </r>
  <r>
    <s v="Module actions"/>
    <s v="Non-module actions"/>
    <s v="Non-module actions"/>
    <x v="26"/>
    <x v="1"/>
    <m/>
  </r>
  <r>
    <s v="Non-module actions"/>
    <s v="Non-module actions"/>
    <s v="Non-module actions"/>
    <x v="27"/>
    <x v="2"/>
    <m/>
  </r>
  <r>
    <s v="Non-module actions"/>
    <s v="Non-module actions"/>
    <s v="Non-module actions"/>
    <x v="27"/>
    <x v="3"/>
    <m/>
  </r>
  <r>
    <s v="Non-module actions"/>
    <s v="Non-module actions"/>
    <s v="Non-module actions"/>
    <x v="27"/>
    <x v="4"/>
    <m/>
  </r>
  <r>
    <s v="Non-module actions"/>
    <s v="Non-module actions"/>
    <s v="Non-module actions"/>
    <x v="27"/>
    <x v="5"/>
    <m/>
  </r>
  <r>
    <s v="Non-module actions"/>
    <s v="Non-module actions"/>
    <s v="Non-module actions"/>
    <x v="27"/>
    <x v="6"/>
    <m/>
  </r>
  <r>
    <s v="Module actions"/>
    <s v="Non-module actions"/>
    <s v="Non-module actions"/>
    <x v="28"/>
    <x v="2"/>
    <m/>
  </r>
  <r>
    <s v="Module actions"/>
    <s v="Non-module actions"/>
    <s v="Non-module actions"/>
    <x v="28"/>
    <x v="3"/>
    <m/>
  </r>
  <r>
    <s v="Module actions"/>
    <s v="Non-module actions"/>
    <s v="Non-module actions"/>
    <x v="28"/>
    <x v="4"/>
    <m/>
  </r>
  <r>
    <s v="Module actions"/>
    <s v="Non-module actions"/>
    <s v="Non-module actions"/>
    <x v="28"/>
    <x v="5"/>
    <m/>
  </r>
  <r>
    <s v="Module actions"/>
    <s v="Non-module actions"/>
    <s v="Non-module actions"/>
    <x v="28"/>
    <x v="6"/>
    <m/>
  </r>
  <r>
    <s v="Module actions"/>
    <s v="Non-module actions"/>
    <s v="Module actions"/>
    <x v="29"/>
    <x v="1"/>
    <m/>
  </r>
  <r>
    <s v="Non-module actions"/>
    <s v="Non-module actions"/>
    <s v="Non-module actions"/>
    <x v="30"/>
    <x v="1"/>
    <m/>
  </r>
  <r>
    <s v="Non-module actions"/>
    <s v="Non-module actions"/>
    <s v="Non-module actions"/>
    <x v="31"/>
    <x v="2"/>
    <m/>
  </r>
  <r>
    <s v="Non-module actions"/>
    <s v="Non-module actions"/>
    <s v="Non-module actions"/>
    <x v="31"/>
    <x v="3"/>
    <m/>
  </r>
  <r>
    <s v="Non-module actions"/>
    <s v="Non-module actions"/>
    <s v="Non-module actions"/>
    <x v="31"/>
    <x v="4"/>
    <m/>
  </r>
  <r>
    <s v="Non-module actions"/>
    <s v="Non-module actions"/>
    <s v="Non-module actions"/>
    <x v="31"/>
    <x v="5"/>
    <m/>
  </r>
  <r>
    <s v="Non-module actions"/>
    <s v="Non-module actions"/>
    <s v="Non-module actions"/>
    <x v="31"/>
    <x v="6"/>
    <m/>
  </r>
  <r>
    <s v="Non-module actions"/>
    <s v="Non-module actions"/>
    <s v="Non-module actions"/>
    <x v="32"/>
    <x v="2"/>
    <m/>
  </r>
  <r>
    <s v="Non-module actions"/>
    <s v="Non-module actions"/>
    <s v="Non-module actions"/>
    <x v="32"/>
    <x v="3"/>
    <m/>
  </r>
  <r>
    <s v="Non-module actions"/>
    <s v="Non-module actions"/>
    <s v="Non-module actions"/>
    <x v="32"/>
    <x v="4"/>
    <m/>
  </r>
  <r>
    <s v="Non-module actions"/>
    <s v="Non-module actions"/>
    <s v="Non-module actions"/>
    <x v="32"/>
    <x v="5"/>
    <m/>
  </r>
  <r>
    <s v="Non-module actions"/>
    <s v="Non-module actions"/>
    <s v="Non-module actions"/>
    <x v="32"/>
    <x v="6"/>
    <m/>
  </r>
  <r>
    <e v="#N/A"/>
    <e v="#N/A"/>
    <e v="#N/A"/>
    <x v="33"/>
    <x v="2"/>
    <m/>
  </r>
  <r>
    <e v="#N/A"/>
    <e v="#N/A"/>
    <e v="#N/A"/>
    <x v="33"/>
    <x v="3"/>
    <m/>
  </r>
  <r>
    <e v="#N/A"/>
    <e v="#N/A"/>
    <e v="#N/A"/>
    <x v="33"/>
    <x v="4"/>
    <m/>
  </r>
  <r>
    <e v="#N/A"/>
    <e v="#N/A"/>
    <e v="#N/A"/>
    <x v="33"/>
    <x v="5"/>
    <m/>
  </r>
  <r>
    <e v="#N/A"/>
    <e v="#N/A"/>
    <e v="#N/A"/>
    <x v="33"/>
    <x v="6"/>
    <m/>
  </r>
  <r>
    <s v="Non-module actions"/>
    <s v="Non-module actions"/>
    <s v="Non-module actions"/>
    <x v="34"/>
    <x v="1"/>
    <m/>
  </r>
  <r>
    <s v="Non-module actions"/>
    <s v="Non-module actions"/>
    <s v="Non-module actions"/>
    <x v="35"/>
    <x v="2"/>
    <m/>
  </r>
  <r>
    <s v="Non-module actions"/>
    <s v="Non-module actions"/>
    <s v="Non-module actions"/>
    <x v="35"/>
    <x v="3"/>
    <m/>
  </r>
  <r>
    <s v="Non-module actions"/>
    <s v="Non-module actions"/>
    <s v="Non-module actions"/>
    <x v="35"/>
    <x v="4"/>
    <m/>
  </r>
  <r>
    <s v="Non-module actions"/>
    <s v="Non-module actions"/>
    <s v="Non-module actions"/>
    <x v="35"/>
    <x v="5"/>
    <m/>
  </r>
  <r>
    <s v="Non-module actions"/>
    <s v="Non-module actions"/>
    <s v="Non-module actions"/>
    <x v="35"/>
    <x v="6"/>
    <m/>
  </r>
  <r>
    <s v="Module actions"/>
    <s v="Non-module actions"/>
    <s v="Module actions"/>
    <x v="36"/>
    <x v="1"/>
    <m/>
  </r>
  <r>
    <s v="Non-module actions"/>
    <s v="Non-module actions"/>
    <s v="Non-module actions"/>
    <x v="37"/>
    <x v="2"/>
    <m/>
  </r>
  <r>
    <s v="Non-module actions"/>
    <s v="Non-module actions"/>
    <s v="Non-module actions"/>
    <x v="37"/>
    <x v="3"/>
    <m/>
  </r>
  <r>
    <s v="Non-module actions"/>
    <s v="Non-module actions"/>
    <s v="Non-module actions"/>
    <x v="37"/>
    <x v="4"/>
    <m/>
  </r>
  <r>
    <s v="Non-module actions"/>
    <s v="Non-module actions"/>
    <s v="Non-module actions"/>
    <x v="37"/>
    <x v="5"/>
    <m/>
  </r>
  <r>
    <s v="Non-module actions"/>
    <s v="Non-module actions"/>
    <s v="Non-module actions"/>
    <x v="37"/>
    <x v="6"/>
    <m/>
  </r>
  <r>
    <s v="Module actions"/>
    <s v="Non-module actions"/>
    <s v="Module actions"/>
    <x v="38"/>
    <x v="2"/>
    <m/>
  </r>
  <r>
    <s v="Module actions"/>
    <s v="Non-module actions"/>
    <s v="Module actions"/>
    <x v="38"/>
    <x v="3"/>
    <m/>
  </r>
  <r>
    <s v="Module actions"/>
    <s v="Non-module actions"/>
    <s v="Module actions"/>
    <x v="38"/>
    <x v="4"/>
    <m/>
  </r>
  <r>
    <s v="Module actions"/>
    <s v="Non-module actions"/>
    <s v="Module actions"/>
    <x v="38"/>
    <x v="5"/>
    <m/>
  </r>
  <r>
    <s v="Module actions"/>
    <s v="Non-module actions"/>
    <s v="Module actions"/>
    <x v="38"/>
    <x v="6"/>
    <m/>
  </r>
  <r>
    <s v="Non-module actions"/>
    <s v="Non-module actions"/>
    <s v="Non-module actions"/>
    <x v="39"/>
    <x v="1"/>
    <m/>
  </r>
  <r>
    <s v="Non-module actions"/>
    <s v="Non-module actions"/>
    <s v="Non-module actions"/>
    <x v="40"/>
    <x v="2"/>
    <m/>
  </r>
  <r>
    <s v="Non-module actions"/>
    <s v="Non-module actions"/>
    <s v="Non-module actions"/>
    <x v="40"/>
    <x v="3"/>
    <m/>
  </r>
  <r>
    <s v="Non-module actions"/>
    <s v="Non-module actions"/>
    <s v="Non-module actions"/>
    <x v="40"/>
    <x v="4"/>
    <m/>
  </r>
  <r>
    <s v="Non-module actions"/>
    <s v="Non-module actions"/>
    <s v="Non-module actions"/>
    <x v="40"/>
    <x v="5"/>
    <m/>
  </r>
  <r>
    <s v="Non-module actions"/>
    <s v="Non-module actions"/>
    <s v="Non-module actions"/>
    <x v="40"/>
    <x v="6"/>
    <m/>
  </r>
  <r>
    <s v="Module actions"/>
    <s v="Module actions"/>
    <s v="Module actions"/>
    <x v="41"/>
    <x v="1"/>
    <m/>
  </r>
  <r>
    <s v="Non-module actions"/>
    <s v="Module actions"/>
    <s v="Module actions"/>
    <x v="42"/>
    <x v="1"/>
    <m/>
  </r>
  <r>
    <s v="Non-module actions"/>
    <s v="Module actions"/>
    <s v="Module actions"/>
    <x v="43"/>
    <x v="2"/>
    <m/>
  </r>
  <r>
    <s v="Non-module actions"/>
    <s v="Module actions"/>
    <s v="Module actions"/>
    <x v="43"/>
    <x v="3"/>
    <m/>
  </r>
  <r>
    <s v="Non-module actions"/>
    <s v="Module actions"/>
    <s v="Module actions"/>
    <x v="43"/>
    <x v="4"/>
    <m/>
  </r>
  <r>
    <s v="Non-module actions"/>
    <s v="Module actions"/>
    <s v="Module actions"/>
    <x v="43"/>
    <x v="5"/>
    <m/>
  </r>
  <r>
    <s v="Non-module actions"/>
    <s v="Module actions"/>
    <s v="Module actions"/>
    <x v="43"/>
    <x v="6"/>
    <m/>
  </r>
  <r>
    <s v="Non-module actions"/>
    <s v="Non-module actions"/>
    <s v="Module actions"/>
    <x v="44"/>
    <x v="2"/>
    <m/>
  </r>
  <r>
    <s v="Non-module actions"/>
    <s v="Non-module actions"/>
    <s v="Module actions"/>
    <x v="44"/>
    <x v="3"/>
    <m/>
  </r>
  <r>
    <s v="Non-module actions"/>
    <s v="Non-module actions"/>
    <s v="Module actions"/>
    <x v="44"/>
    <x v="4"/>
    <m/>
  </r>
  <r>
    <s v="Non-module actions"/>
    <s v="Non-module actions"/>
    <s v="Module actions"/>
    <x v="44"/>
    <x v="5"/>
    <m/>
  </r>
  <r>
    <s v="Non-module actions"/>
    <s v="Non-module actions"/>
    <s v="Module actions"/>
    <x v="44"/>
    <x v="6"/>
    <m/>
  </r>
  <r>
    <s v="Non-module actions"/>
    <s v="Non-module actions"/>
    <s v="Module actions"/>
    <x v="45"/>
    <x v="2"/>
    <m/>
  </r>
  <r>
    <s v="Non-module actions"/>
    <s v="Non-module actions"/>
    <s v="Module actions"/>
    <x v="45"/>
    <x v="3"/>
    <m/>
  </r>
  <r>
    <s v="Non-module actions"/>
    <s v="Non-module actions"/>
    <s v="Module actions"/>
    <x v="45"/>
    <x v="4"/>
    <m/>
  </r>
  <r>
    <s v="Non-module actions"/>
    <s v="Non-module actions"/>
    <s v="Module actions"/>
    <x v="45"/>
    <x v="5"/>
    <m/>
  </r>
  <r>
    <s v="Non-module actions"/>
    <s v="Non-module actions"/>
    <s v="Module actions"/>
    <x v="45"/>
    <x v="6"/>
    <m/>
  </r>
  <r>
    <s v="Module actions"/>
    <s v="Module actions"/>
    <s v="Module actions"/>
    <x v="46"/>
    <x v="1"/>
    <m/>
  </r>
  <r>
    <s v="Module actions"/>
    <s v="Module actions"/>
    <s v="Module actions"/>
    <x v="47"/>
    <x v="2"/>
    <m/>
  </r>
  <r>
    <s v="Module actions"/>
    <s v="Module actions"/>
    <s v="Module actions"/>
    <x v="47"/>
    <x v="3"/>
    <m/>
  </r>
  <r>
    <s v="Module actions"/>
    <s v="Module actions"/>
    <s v="Module actions"/>
    <x v="47"/>
    <x v="4"/>
    <m/>
  </r>
  <r>
    <s v="Module actions"/>
    <s v="Module actions"/>
    <s v="Module actions"/>
    <x v="47"/>
    <x v="5"/>
    <m/>
  </r>
  <r>
    <s v="Module actions"/>
    <s v="Module actions"/>
    <s v="Module actions"/>
    <x v="47"/>
    <x v="6"/>
    <m/>
  </r>
  <r>
    <s v="Non-module actions"/>
    <s v="Module actions"/>
    <s v="Module actions"/>
    <x v="48"/>
    <x v="2"/>
    <m/>
  </r>
  <r>
    <s v="Non-module actions"/>
    <s v="Module actions"/>
    <s v="Module actions"/>
    <x v="48"/>
    <x v="3"/>
    <m/>
  </r>
  <r>
    <s v="Non-module actions"/>
    <s v="Module actions"/>
    <s v="Module actions"/>
    <x v="48"/>
    <x v="4"/>
    <m/>
  </r>
  <r>
    <s v="Non-module actions"/>
    <s v="Module actions"/>
    <s v="Module actions"/>
    <x v="48"/>
    <x v="5"/>
    <m/>
  </r>
  <r>
    <s v="Non-module actions"/>
    <s v="Module actions"/>
    <s v="Module actions"/>
    <x v="48"/>
    <x v="6"/>
    <m/>
  </r>
  <r>
    <e v="#N/A"/>
    <e v="#N/A"/>
    <e v="#N/A"/>
    <x v="49"/>
    <x v="2"/>
    <m/>
  </r>
  <r>
    <e v="#N/A"/>
    <e v="#N/A"/>
    <e v="#N/A"/>
    <x v="49"/>
    <x v="3"/>
    <m/>
  </r>
  <r>
    <e v="#N/A"/>
    <e v="#N/A"/>
    <e v="#N/A"/>
    <x v="49"/>
    <x v="4"/>
    <m/>
  </r>
  <r>
    <e v="#N/A"/>
    <e v="#N/A"/>
    <e v="#N/A"/>
    <x v="49"/>
    <x v="5"/>
    <m/>
  </r>
  <r>
    <e v="#N/A"/>
    <e v="#N/A"/>
    <e v="#N/A"/>
    <x v="49"/>
    <x v="6"/>
    <m/>
  </r>
  <r>
    <s v="Module actions"/>
    <s v="Module actions"/>
    <s v="Module actions"/>
    <x v="50"/>
    <x v="1"/>
    <m/>
  </r>
  <r>
    <s v="Module actions"/>
    <s v="Module actions"/>
    <s v="Module actions"/>
    <x v="51"/>
    <x v="2"/>
    <m/>
  </r>
  <r>
    <s v="Module actions"/>
    <s v="Module actions"/>
    <s v="Module actions"/>
    <x v="51"/>
    <x v="3"/>
    <m/>
  </r>
  <r>
    <s v="Module actions"/>
    <s v="Module actions"/>
    <s v="Module actions"/>
    <x v="51"/>
    <x v="4"/>
    <m/>
  </r>
  <r>
    <s v="Module actions"/>
    <s v="Module actions"/>
    <s v="Module actions"/>
    <x v="51"/>
    <x v="5"/>
    <m/>
  </r>
  <r>
    <s v="Module actions"/>
    <s v="Module actions"/>
    <s v="Module actions"/>
    <x v="51"/>
    <x v="6"/>
    <m/>
  </r>
  <r>
    <s v="Non-module actions"/>
    <s v="Module actions"/>
    <s v="Module actions"/>
    <x v="52"/>
    <x v="2"/>
    <m/>
  </r>
  <r>
    <s v="Non-module actions"/>
    <s v="Module actions"/>
    <s v="Module actions"/>
    <x v="52"/>
    <x v="3"/>
    <m/>
  </r>
  <r>
    <s v="Non-module actions"/>
    <s v="Module actions"/>
    <s v="Module actions"/>
    <x v="52"/>
    <x v="4"/>
    <m/>
  </r>
  <r>
    <s v="Non-module actions"/>
    <s v="Module actions"/>
    <s v="Module actions"/>
    <x v="52"/>
    <x v="5"/>
    <m/>
  </r>
  <r>
    <s v="Non-module actions"/>
    <s v="Module actions"/>
    <s v="Module actions"/>
    <x v="52"/>
    <x v="6"/>
    <m/>
  </r>
  <r>
    <s v="Module actions"/>
    <s v="Module actions"/>
    <s v="Module actions"/>
    <x v="53"/>
    <x v="1"/>
    <m/>
  </r>
  <r>
    <s v="Module actions"/>
    <s v="Module actions"/>
    <s v="Module actions"/>
    <x v="54"/>
    <x v="2"/>
    <m/>
  </r>
  <r>
    <s v="Module actions"/>
    <s v="Module actions"/>
    <s v="Module actions"/>
    <x v="54"/>
    <x v="3"/>
    <m/>
  </r>
  <r>
    <s v="Module actions"/>
    <s v="Module actions"/>
    <s v="Module actions"/>
    <x v="54"/>
    <x v="4"/>
    <m/>
  </r>
  <r>
    <s v="Module actions"/>
    <s v="Module actions"/>
    <s v="Module actions"/>
    <x v="54"/>
    <x v="5"/>
    <m/>
  </r>
  <r>
    <s v="Module actions"/>
    <s v="Module actions"/>
    <s v="Module actions"/>
    <x v="54"/>
    <x v="6"/>
    <m/>
  </r>
  <r>
    <s v="Module actions"/>
    <s v="Module actions"/>
    <s v="Module actions"/>
    <x v="55"/>
    <x v="2"/>
    <m/>
  </r>
  <r>
    <s v="Module actions"/>
    <s v="Module actions"/>
    <s v="Module actions"/>
    <x v="55"/>
    <x v="3"/>
    <m/>
  </r>
  <r>
    <s v="Module actions"/>
    <s v="Module actions"/>
    <s v="Module actions"/>
    <x v="55"/>
    <x v="4"/>
    <m/>
  </r>
  <r>
    <s v="Module actions"/>
    <s v="Module actions"/>
    <s v="Module actions"/>
    <x v="55"/>
    <x v="5"/>
    <m/>
  </r>
  <r>
    <s v="Module actions"/>
    <s v="Module actions"/>
    <s v="Module actions"/>
    <x v="55"/>
    <x v="6"/>
    <m/>
  </r>
  <r>
    <s v="Module actions"/>
    <s v="Module actions"/>
    <s v="Module actions"/>
    <x v="56"/>
    <x v="1"/>
    <m/>
  </r>
  <r>
    <s v="Module actions"/>
    <s v="Module actions"/>
    <s v="Module actions"/>
    <x v="57"/>
    <x v="2"/>
    <m/>
  </r>
  <r>
    <s v="Module actions"/>
    <s v="Module actions"/>
    <s v="Module actions"/>
    <x v="57"/>
    <x v="3"/>
    <m/>
  </r>
  <r>
    <s v="Module actions"/>
    <s v="Module actions"/>
    <s v="Module actions"/>
    <x v="57"/>
    <x v="4"/>
    <m/>
  </r>
  <r>
    <s v="Module actions"/>
    <s v="Module actions"/>
    <s v="Module actions"/>
    <x v="57"/>
    <x v="5"/>
    <m/>
  </r>
  <r>
    <s v="Module actions"/>
    <s v="Module actions"/>
    <s v="Module actions"/>
    <x v="57"/>
    <x v="6"/>
    <m/>
  </r>
  <r>
    <s v="Module actions"/>
    <s v="Module actions"/>
    <s v="Module actions"/>
    <x v="58"/>
    <x v="1"/>
    <m/>
  </r>
  <r>
    <s v="Module actions"/>
    <s v="Module actions"/>
    <s v="Module actions"/>
    <x v="59"/>
    <x v="2"/>
    <m/>
  </r>
  <r>
    <s v="Module actions"/>
    <s v="Module actions"/>
    <s v="Module actions"/>
    <x v="59"/>
    <x v="3"/>
    <m/>
  </r>
  <r>
    <s v="Module actions"/>
    <s v="Module actions"/>
    <s v="Module actions"/>
    <x v="59"/>
    <x v="4"/>
    <m/>
  </r>
  <r>
    <s v="Module actions"/>
    <s v="Module actions"/>
    <s v="Module actions"/>
    <x v="59"/>
    <x v="5"/>
    <m/>
  </r>
  <r>
    <s v="Module actions"/>
    <s v="Module actions"/>
    <s v="Module actions"/>
    <x v="59"/>
    <x v="6"/>
    <m/>
  </r>
  <r>
    <s v="Module actions"/>
    <s v="Module actions"/>
    <s v="Module actions"/>
    <x v="60"/>
    <x v="7"/>
    <m/>
  </r>
  <r>
    <s v="Non-module actions"/>
    <s v="Non-module actions"/>
    <s v="Module actions"/>
    <x v="61"/>
    <x v="1"/>
    <m/>
  </r>
  <r>
    <s v="Non-module actions"/>
    <s v="Non-module actions"/>
    <s v="Module actions"/>
    <x v="62"/>
    <x v="1"/>
    <m/>
  </r>
  <r>
    <s v="Non-module actions"/>
    <s v="Non-module actions"/>
    <s v="Non-module actions"/>
    <x v="63"/>
    <x v="2"/>
    <m/>
  </r>
  <r>
    <s v="Non-module actions"/>
    <s v="Non-module actions"/>
    <s v="Non-module actions"/>
    <x v="63"/>
    <x v="3"/>
    <m/>
  </r>
  <r>
    <s v="Non-module actions"/>
    <s v="Non-module actions"/>
    <s v="Non-module actions"/>
    <x v="63"/>
    <x v="4"/>
    <m/>
  </r>
  <r>
    <s v="Non-module actions"/>
    <s v="Non-module actions"/>
    <s v="Non-module actions"/>
    <x v="63"/>
    <x v="5"/>
    <m/>
  </r>
  <r>
    <s v="Non-module actions"/>
    <s v="Non-module actions"/>
    <s v="Non-module actions"/>
    <x v="63"/>
    <x v="6"/>
    <m/>
  </r>
  <r>
    <s v="Non-module actions"/>
    <s v="Non-module actions"/>
    <s v="Module actions"/>
    <x v="64"/>
    <x v="2"/>
    <m/>
  </r>
  <r>
    <s v="Non-module actions"/>
    <s v="Non-module actions"/>
    <s v="Module actions"/>
    <x v="64"/>
    <x v="3"/>
    <m/>
  </r>
  <r>
    <s v="Non-module actions"/>
    <s v="Non-module actions"/>
    <s v="Module actions"/>
    <x v="64"/>
    <x v="4"/>
    <m/>
  </r>
  <r>
    <s v="Non-module actions"/>
    <s v="Non-module actions"/>
    <s v="Module actions"/>
    <x v="64"/>
    <x v="5"/>
    <m/>
  </r>
  <r>
    <s v="Non-module actions"/>
    <s v="Non-module actions"/>
    <s v="Module actions"/>
    <x v="64"/>
    <x v="6"/>
    <m/>
  </r>
  <r>
    <s v="Non-module actions"/>
    <s v="Non-module actions"/>
    <s v="Non-module actions"/>
    <x v="65"/>
    <x v="2"/>
    <m/>
  </r>
  <r>
    <s v="Non-module actions"/>
    <s v="Non-module actions"/>
    <s v="Non-module actions"/>
    <x v="65"/>
    <x v="3"/>
    <m/>
  </r>
  <r>
    <s v="Non-module actions"/>
    <s v="Non-module actions"/>
    <s v="Non-module actions"/>
    <x v="65"/>
    <x v="4"/>
    <m/>
  </r>
  <r>
    <s v="Non-module actions"/>
    <s v="Non-module actions"/>
    <s v="Non-module actions"/>
    <x v="65"/>
    <x v="5"/>
    <m/>
  </r>
  <r>
    <s v="Non-module actions"/>
    <s v="Non-module actions"/>
    <s v="Non-module actions"/>
    <x v="65"/>
    <x v="6"/>
    <m/>
  </r>
  <r>
    <s v="Non-module actions"/>
    <s v="Non-module actions"/>
    <s v="Non-module actions"/>
    <x v="66"/>
    <x v="1"/>
    <m/>
  </r>
  <r>
    <s v="Non-module actions"/>
    <s v="Non-module actions"/>
    <s v="Non-module actions"/>
    <x v="67"/>
    <x v="2"/>
    <m/>
  </r>
  <r>
    <s v="Non-module actions"/>
    <s v="Non-module actions"/>
    <s v="Non-module actions"/>
    <x v="67"/>
    <x v="3"/>
    <m/>
  </r>
  <r>
    <s v="Non-module actions"/>
    <s v="Non-module actions"/>
    <s v="Non-module actions"/>
    <x v="67"/>
    <x v="4"/>
    <m/>
  </r>
  <r>
    <s v="Non-module actions"/>
    <s v="Non-module actions"/>
    <s v="Non-module actions"/>
    <x v="67"/>
    <x v="5"/>
    <m/>
  </r>
  <r>
    <s v="Non-module actions"/>
    <s v="Non-module actions"/>
    <s v="Non-module actions"/>
    <x v="67"/>
    <x v="6"/>
    <m/>
  </r>
  <r>
    <s v="Non-module actions"/>
    <s v="Non-module actions"/>
    <s v="Non-module actions"/>
    <x v="68"/>
    <x v="1"/>
    <m/>
  </r>
  <r>
    <s v="Non-module actions"/>
    <s v="Non-module actions"/>
    <s v="Non-module actions"/>
    <x v="69"/>
    <x v="1"/>
    <m/>
  </r>
  <r>
    <s v="Non-module actions"/>
    <s v="Non-module actions"/>
    <s v="Non-module actions"/>
    <x v="70"/>
    <x v="2"/>
    <m/>
  </r>
  <r>
    <s v="Non-module actions"/>
    <s v="Non-module actions"/>
    <s v="Non-module actions"/>
    <x v="70"/>
    <x v="3"/>
    <m/>
  </r>
  <r>
    <s v="Non-module actions"/>
    <s v="Non-module actions"/>
    <s v="Non-module actions"/>
    <x v="70"/>
    <x v="4"/>
    <m/>
  </r>
  <r>
    <s v="Non-module actions"/>
    <s v="Non-module actions"/>
    <s v="Non-module actions"/>
    <x v="70"/>
    <x v="5"/>
    <m/>
  </r>
  <r>
    <s v="Non-module actions"/>
    <s v="Non-module actions"/>
    <s v="Non-module actions"/>
    <x v="70"/>
    <x v="6"/>
    <m/>
  </r>
  <r>
    <s v="Non-module actions"/>
    <s v="Non-module actions"/>
    <s v="Non-module actions"/>
    <x v="71"/>
    <x v="2"/>
    <m/>
  </r>
  <r>
    <s v="Non-module actions"/>
    <s v="Non-module actions"/>
    <s v="Non-module actions"/>
    <x v="71"/>
    <x v="3"/>
    <m/>
  </r>
  <r>
    <s v="Non-module actions"/>
    <s v="Non-module actions"/>
    <s v="Non-module actions"/>
    <x v="71"/>
    <x v="4"/>
    <m/>
  </r>
  <r>
    <s v="Non-module actions"/>
    <s v="Non-module actions"/>
    <s v="Non-module actions"/>
    <x v="71"/>
    <x v="5"/>
    <m/>
  </r>
  <r>
    <s v="Non-module actions"/>
    <s v="Non-module actions"/>
    <s v="Non-module actions"/>
    <x v="71"/>
    <x v="6"/>
    <m/>
  </r>
  <r>
    <s v="Module actions"/>
    <s v="Module actions"/>
    <s v="Module actions"/>
    <x v="72"/>
    <x v="1"/>
    <m/>
  </r>
  <r>
    <s v="Non-module actions"/>
    <s v="Non-module actions"/>
    <s v="Non-module actions"/>
    <x v="73"/>
    <x v="1"/>
    <m/>
  </r>
  <r>
    <s v="Non-module actions"/>
    <s v="Non-module actions"/>
    <s v="Non-module actions"/>
    <x v="74"/>
    <x v="2"/>
    <m/>
  </r>
  <r>
    <s v="Non-module actions"/>
    <s v="Non-module actions"/>
    <s v="Non-module actions"/>
    <x v="74"/>
    <x v="3"/>
    <m/>
  </r>
  <r>
    <s v="Non-module actions"/>
    <s v="Non-module actions"/>
    <s v="Non-module actions"/>
    <x v="74"/>
    <x v="4"/>
    <m/>
  </r>
  <r>
    <s v="Non-module actions"/>
    <s v="Non-module actions"/>
    <s v="Non-module actions"/>
    <x v="74"/>
    <x v="5"/>
    <m/>
  </r>
  <r>
    <s v="Non-module actions"/>
    <s v="Non-module actions"/>
    <s v="Non-module actions"/>
    <x v="74"/>
    <x v="6"/>
    <m/>
  </r>
  <r>
    <s v="Non-module actions"/>
    <s v="Non-module actions"/>
    <s v="Non-module actions"/>
    <x v="75"/>
    <x v="2"/>
    <m/>
  </r>
  <r>
    <s v="Non-module actions"/>
    <s v="Non-module actions"/>
    <s v="Non-module actions"/>
    <x v="75"/>
    <x v="3"/>
    <m/>
  </r>
  <r>
    <s v="Non-module actions"/>
    <s v="Non-module actions"/>
    <s v="Non-module actions"/>
    <x v="75"/>
    <x v="4"/>
    <m/>
  </r>
  <r>
    <s v="Non-module actions"/>
    <s v="Non-module actions"/>
    <s v="Non-module actions"/>
    <x v="75"/>
    <x v="5"/>
    <m/>
  </r>
  <r>
    <s v="Non-module actions"/>
    <s v="Non-module actions"/>
    <s v="Non-module actions"/>
    <x v="75"/>
    <x v="6"/>
    <m/>
  </r>
  <r>
    <s v="Non-module actions"/>
    <s v="Non-module actions"/>
    <s v="Non-module actions"/>
    <x v="76"/>
    <x v="2"/>
    <m/>
  </r>
  <r>
    <s v="Non-module actions"/>
    <s v="Non-module actions"/>
    <s v="Non-module actions"/>
    <x v="76"/>
    <x v="3"/>
    <m/>
  </r>
  <r>
    <s v="Non-module actions"/>
    <s v="Non-module actions"/>
    <s v="Non-module actions"/>
    <x v="76"/>
    <x v="4"/>
    <m/>
  </r>
  <r>
    <s v="Non-module actions"/>
    <s v="Non-module actions"/>
    <s v="Non-module actions"/>
    <x v="76"/>
    <x v="5"/>
    <m/>
  </r>
  <r>
    <s v="Non-module actions"/>
    <s v="Non-module actions"/>
    <s v="Non-module actions"/>
    <x v="76"/>
    <x v="6"/>
    <m/>
  </r>
  <r>
    <s v="Non-module actions"/>
    <s v="Non-module actions"/>
    <s v="Module actions"/>
    <x v="77"/>
    <x v="1"/>
    <m/>
  </r>
  <r>
    <e v="#N/A"/>
    <e v="#N/A"/>
    <e v="#N/A"/>
    <x v="78"/>
    <x v="2"/>
    <m/>
  </r>
  <r>
    <e v="#N/A"/>
    <e v="#N/A"/>
    <e v="#N/A"/>
    <x v="78"/>
    <x v="3"/>
    <m/>
  </r>
  <r>
    <e v="#N/A"/>
    <e v="#N/A"/>
    <e v="#N/A"/>
    <x v="78"/>
    <x v="4"/>
    <m/>
  </r>
  <r>
    <e v="#N/A"/>
    <e v="#N/A"/>
    <e v="#N/A"/>
    <x v="78"/>
    <x v="5"/>
    <m/>
  </r>
  <r>
    <e v="#N/A"/>
    <e v="#N/A"/>
    <e v="#N/A"/>
    <x v="78"/>
    <x v="6"/>
    <m/>
  </r>
  <r>
    <s v="Module actions"/>
    <s v="Module actions"/>
    <s v="Module actions"/>
    <x v="79"/>
    <x v="1"/>
    <m/>
  </r>
  <r>
    <s v="Module actions"/>
    <s v="Module actions"/>
    <s v="Module actions"/>
    <x v="80"/>
    <x v="2"/>
    <m/>
  </r>
  <r>
    <s v="Module actions"/>
    <s v="Module actions"/>
    <s v="Module actions"/>
    <x v="80"/>
    <x v="3"/>
    <m/>
  </r>
  <r>
    <s v="Module actions"/>
    <s v="Module actions"/>
    <s v="Module actions"/>
    <x v="80"/>
    <x v="4"/>
    <m/>
  </r>
  <r>
    <s v="Module actions"/>
    <s v="Module actions"/>
    <s v="Module actions"/>
    <x v="80"/>
    <x v="5"/>
    <m/>
  </r>
  <r>
    <s v="Module actions"/>
    <s v="Module actions"/>
    <s v="Module actions"/>
    <x v="80"/>
    <x v="6"/>
    <m/>
  </r>
  <r>
    <s v="Module actions"/>
    <s v="Module actions"/>
    <s v="Module actions"/>
    <x v="81"/>
    <x v="8"/>
    <m/>
  </r>
  <r>
    <s v="Module actions"/>
    <s v="Module actions"/>
    <s v="Module actions"/>
    <x v="82"/>
    <x v="1"/>
    <m/>
  </r>
  <r>
    <s v="Non-module actions"/>
    <s v="Module actions"/>
    <s v="Module actions"/>
    <x v="83"/>
    <x v="1"/>
    <m/>
  </r>
  <r>
    <s v="Non-module actions"/>
    <s v="Module actions"/>
    <s v="Module actions"/>
    <x v="84"/>
    <x v="2"/>
    <m/>
  </r>
  <r>
    <s v="Non-module actions"/>
    <s v="Module actions"/>
    <s v="Module actions"/>
    <x v="84"/>
    <x v="3"/>
    <m/>
  </r>
  <r>
    <s v="Non-module actions"/>
    <s v="Module actions"/>
    <s v="Module actions"/>
    <x v="84"/>
    <x v="4"/>
    <m/>
  </r>
  <r>
    <s v="Non-module actions"/>
    <s v="Module actions"/>
    <s v="Module actions"/>
    <x v="84"/>
    <x v="5"/>
    <m/>
  </r>
  <r>
    <s v="Non-module actions"/>
    <s v="Module actions"/>
    <s v="Module actions"/>
    <x v="84"/>
    <x v="6"/>
    <m/>
  </r>
  <r>
    <s v="Non-module actions"/>
    <s v="Non-module actions"/>
    <s v="Non-module actions"/>
    <x v="85"/>
    <x v="1"/>
    <m/>
  </r>
  <r>
    <s v="Non-module actions"/>
    <s v="Non-module actions"/>
    <s v="Non-module actions"/>
    <x v="86"/>
    <x v="2"/>
    <m/>
  </r>
  <r>
    <s v="Non-module actions"/>
    <s v="Non-module actions"/>
    <s v="Non-module actions"/>
    <x v="86"/>
    <x v="3"/>
    <m/>
  </r>
  <r>
    <s v="Non-module actions"/>
    <s v="Non-module actions"/>
    <s v="Non-module actions"/>
    <x v="86"/>
    <x v="4"/>
    <m/>
  </r>
  <r>
    <s v="Non-module actions"/>
    <s v="Non-module actions"/>
    <s v="Non-module actions"/>
    <x v="86"/>
    <x v="5"/>
    <m/>
  </r>
  <r>
    <s v="Non-module actions"/>
    <s v="Non-module actions"/>
    <s v="Non-module actions"/>
    <x v="86"/>
    <x v="6"/>
    <m/>
  </r>
  <r>
    <s v="Module actions"/>
    <s v="Module actions"/>
    <s v="Module actions"/>
    <x v="87"/>
    <x v="1"/>
    <m/>
  </r>
  <r>
    <s v="Module actions"/>
    <s v="Module actions"/>
    <s v="Module actions"/>
    <x v="88"/>
    <x v="2"/>
    <m/>
  </r>
  <r>
    <s v="Module actions"/>
    <s v="Module actions"/>
    <s v="Module actions"/>
    <x v="88"/>
    <x v="3"/>
    <m/>
  </r>
  <r>
    <s v="Module actions"/>
    <s v="Module actions"/>
    <s v="Module actions"/>
    <x v="88"/>
    <x v="4"/>
    <m/>
  </r>
  <r>
    <s v="Module actions"/>
    <s v="Module actions"/>
    <s v="Module actions"/>
    <x v="88"/>
    <x v="5"/>
    <m/>
  </r>
  <r>
    <s v="Module actions"/>
    <s v="Module actions"/>
    <s v="Module actions"/>
    <x v="88"/>
    <x v="6"/>
    <m/>
  </r>
  <r>
    <s v="Non-module actions"/>
    <s v="Non-module actions"/>
    <s v="Module actions"/>
    <x v="89"/>
    <x v="1"/>
    <m/>
  </r>
  <r>
    <s v="Non-module actions"/>
    <s v="Non-module actions"/>
    <s v="Module actions"/>
    <x v="89"/>
    <x v="1"/>
    <m/>
  </r>
  <r>
    <s v="Non-module actions"/>
    <s v="Non-module actions"/>
    <s v="Module actions"/>
    <x v="90"/>
    <x v="2"/>
    <m/>
  </r>
  <r>
    <s v="Non-module actions"/>
    <s v="Non-module actions"/>
    <s v="Module actions"/>
    <x v="90"/>
    <x v="3"/>
    <m/>
  </r>
  <r>
    <s v="Non-module actions"/>
    <s v="Non-module actions"/>
    <s v="Module actions"/>
    <x v="90"/>
    <x v="4"/>
    <m/>
  </r>
  <r>
    <s v="Non-module actions"/>
    <s v="Non-module actions"/>
    <s v="Module actions"/>
    <x v="90"/>
    <x v="5"/>
    <m/>
  </r>
  <r>
    <s v="Non-module actions"/>
    <s v="Non-module actions"/>
    <s v="Module actions"/>
    <x v="90"/>
    <x v="6"/>
    <m/>
  </r>
  <r>
    <s v="Non-module actions"/>
    <s v="Non-module actions"/>
    <s v="Non-module actions"/>
    <x v="91"/>
    <x v="1"/>
    <m/>
  </r>
  <r>
    <s v="Non-module actions"/>
    <s v="Non-module actions"/>
    <s v="Non-module actions"/>
    <x v="92"/>
    <x v="1"/>
    <m/>
  </r>
  <r>
    <s v="Non-module actions"/>
    <s v="Non-module actions"/>
    <s v="Non-module actions"/>
    <x v="93"/>
    <x v="2"/>
    <m/>
  </r>
  <r>
    <s v="Non-module actions"/>
    <s v="Non-module actions"/>
    <s v="Non-module actions"/>
    <x v="93"/>
    <x v="3"/>
    <m/>
  </r>
  <r>
    <s v="Non-module actions"/>
    <s v="Non-module actions"/>
    <s v="Non-module actions"/>
    <x v="93"/>
    <x v="4"/>
    <m/>
  </r>
  <r>
    <s v="Non-module actions"/>
    <s v="Non-module actions"/>
    <s v="Non-module actions"/>
    <x v="93"/>
    <x v="5"/>
    <m/>
  </r>
  <r>
    <s v="Non-module actions"/>
    <s v="Non-module actions"/>
    <s v="Non-module actions"/>
    <x v="93"/>
    <x v="6"/>
    <m/>
  </r>
  <r>
    <s v="Non-module actions"/>
    <s v="Non-module actions"/>
    <s v="Non-module actions"/>
    <x v="94"/>
    <x v="1"/>
    <m/>
  </r>
  <r>
    <s v="Non-module actions"/>
    <s v="Non-module actions"/>
    <s v="Non-module actions"/>
    <x v="95"/>
    <x v="2"/>
    <m/>
  </r>
  <r>
    <s v="Non-module actions"/>
    <s v="Non-module actions"/>
    <s v="Non-module actions"/>
    <x v="95"/>
    <x v="3"/>
    <m/>
  </r>
  <r>
    <s v="Non-module actions"/>
    <s v="Non-module actions"/>
    <s v="Non-module actions"/>
    <x v="95"/>
    <x v="4"/>
    <m/>
  </r>
  <r>
    <s v="Non-module actions"/>
    <s v="Non-module actions"/>
    <s v="Non-module actions"/>
    <x v="95"/>
    <x v="5"/>
    <m/>
  </r>
  <r>
    <s v="Non-module actions"/>
    <s v="Non-module actions"/>
    <s v="Non-module actions"/>
    <x v="95"/>
    <x v="6"/>
    <m/>
  </r>
  <r>
    <s v="Non-module actions"/>
    <s v="Module actions"/>
    <s v="Non-module actions"/>
    <x v="96"/>
    <x v="1"/>
    <m/>
  </r>
  <r>
    <s v="Non-module actions"/>
    <s v="Module actions"/>
    <s v="Non-module actions"/>
    <x v="97"/>
    <x v="1"/>
    <m/>
  </r>
  <r>
    <s v="Non-module actions"/>
    <s v="Module actions"/>
    <s v="Non-module actions"/>
    <x v="98"/>
    <x v="2"/>
    <m/>
  </r>
  <r>
    <s v="Non-module actions"/>
    <s v="Module actions"/>
    <s v="Non-module actions"/>
    <x v="98"/>
    <x v="3"/>
    <m/>
  </r>
  <r>
    <s v="Non-module actions"/>
    <s v="Module actions"/>
    <s v="Non-module actions"/>
    <x v="98"/>
    <x v="4"/>
    <m/>
  </r>
  <r>
    <s v="Non-module actions"/>
    <s v="Module actions"/>
    <s v="Non-module actions"/>
    <x v="98"/>
    <x v="5"/>
    <m/>
  </r>
  <r>
    <s v="Non-module actions"/>
    <s v="Module actions"/>
    <s v="Non-module actions"/>
    <x v="98"/>
    <x v="6"/>
    <m/>
  </r>
  <r>
    <s v="Non-module actions"/>
    <s v="Non-module actions"/>
    <s v="Non-module actions"/>
    <x v="99"/>
    <x v="1"/>
    <m/>
  </r>
  <r>
    <s v="Non-module actions"/>
    <s v="Non-module actions"/>
    <s v="Non-module actions"/>
    <x v="100"/>
    <x v="2"/>
    <m/>
  </r>
  <r>
    <s v="Non-module actions"/>
    <s v="Non-module actions"/>
    <s v="Non-module actions"/>
    <x v="100"/>
    <x v="3"/>
    <m/>
  </r>
  <r>
    <s v="Non-module actions"/>
    <s v="Non-module actions"/>
    <s v="Non-module actions"/>
    <x v="100"/>
    <x v="4"/>
    <m/>
  </r>
  <r>
    <s v="Non-module actions"/>
    <s v="Non-module actions"/>
    <s v="Non-module actions"/>
    <x v="100"/>
    <x v="5"/>
    <m/>
  </r>
  <r>
    <s v="Non-module actions"/>
    <s v="Non-module actions"/>
    <s v="Non-module actions"/>
    <x v="100"/>
    <x v="6"/>
    <m/>
  </r>
  <r>
    <s v="Non-module actions"/>
    <s v="Non-module actions"/>
    <s v="Non-module actions"/>
    <x v="101"/>
    <x v="1"/>
    <m/>
  </r>
  <r>
    <s v="Non-module actions"/>
    <s v="Non-module actions"/>
    <s v="Non-module actions"/>
    <x v="102"/>
    <x v="2"/>
    <m/>
  </r>
  <r>
    <s v="Non-module actions"/>
    <s v="Non-module actions"/>
    <s v="Non-module actions"/>
    <x v="102"/>
    <x v="3"/>
    <m/>
  </r>
  <r>
    <s v="Non-module actions"/>
    <s v="Non-module actions"/>
    <s v="Non-module actions"/>
    <x v="102"/>
    <x v="4"/>
    <m/>
  </r>
  <r>
    <s v="Non-module actions"/>
    <s v="Non-module actions"/>
    <s v="Non-module actions"/>
    <x v="102"/>
    <x v="5"/>
    <m/>
  </r>
  <r>
    <s v="Non-module actions"/>
    <s v="Non-module actions"/>
    <s v="Non-module actions"/>
    <x v="102"/>
    <x v="6"/>
    <m/>
  </r>
  <r>
    <s v="Non-module actions"/>
    <s v="Non-module actions"/>
    <s v="Non-module actions"/>
    <x v="103"/>
    <x v="1"/>
    <m/>
  </r>
  <r>
    <s v="Non-module actions"/>
    <s v="Non-module actions"/>
    <s v="Non-module actions"/>
    <x v="104"/>
    <x v="1"/>
    <m/>
  </r>
  <r>
    <e v="#N/A"/>
    <e v="#N/A"/>
    <e v="#N/A"/>
    <x v="105"/>
    <x v="2"/>
    <m/>
  </r>
  <r>
    <e v="#N/A"/>
    <e v="#N/A"/>
    <e v="#N/A"/>
    <x v="105"/>
    <x v="3"/>
    <m/>
  </r>
  <r>
    <e v="#N/A"/>
    <e v="#N/A"/>
    <e v="#N/A"/>
    <x v="105"/>
    <x v="4"/>
    <m/>
  </r>
  <r>
    <e v="#N/A"/>
    <e v="#N/A"/>
    <e v="#N/A"/>
    <x v="105"/>
    <x v="5"/>
    <m/>
  </r>
  <r>
    <e v="#N/A"/>
    <e v="#N/A"/>
    <e v="#N/A"/>
    <x v="105"/>
    <x v="6"/>
    <m/>
  </r>
  <r>
    <s v="Non-module actions"/>
    <s v="Non-module actions"/>
    <s v="Non-module actions"/>
    <x v="106"/>
    <x v="1"/>
    <m/>
  </r>
  <r>
    <s v="Non-module actions"/>
    <s v="Non-module actions"/>
    <s v="Non-module actions"/>
    <x v="107"/>
    <x v="2"/>
    <m/>
  </r>
  <r>
    <s v="Non-module actions"/>
    <s v="Non-module actions"/>
    <s v="Non-module actions"/>
    <x v="107"/>
    <x v="3"/>
    <m/>
  </r>
  <r>
    <s v="Non-module actions"/>
    <s v="Non-module actions"/>
    <s v="Non-module actions"/>
    <x v="107"/>
    <x v="4"/>
    <m/>
  </r>
  <r>
    <s v="Non-module actions"/>
    <s v="Non-module actions"/>
    <s v="Non-module actions"/>
    <x v="107"/>
    <x v="5"/>
    <m/>
  </r>
  <r>
    <s v="Non-module actions"/>
    <s v="Non-module actions"/>
    <s v="Non-module actions"/>
    <x v="107"/>
    <x v="6"/>
    <m/>
  </r>
  <r>
    <s v="Non-module actions"/>
    <s v="Non-module actions"/>
    <s v="Non-module actions"/>
    <x v="108"/>
    <x v="1"/>
    <m/>
  </r>
  <r>
    <s v="Non-module actions"/>
    <s v="Non-module actions"/>
    <s v="Non-module actions"/>
    <x v="109"/>
    <x v="2"/>
    <m/>
  </r>
  <r>
    <s v="Non-module actions"/>
    <s v="Non-module actions"/>
    <s v="Non-module actions"/>
    <x v="109"/>
    <x v="3"/>
    <m/>
  </r>
  <r>
    <s v="Non-module actions"/>
    <s v="Non-module actions"/>
    <s v="Non-module actions"/>
    <x v="109"/>
    <x v="4"/>
    <m/>
  </r>
  <r>
    <s v="Non-module actions"/>
    <s v="Non-module actions"/>
    <s v="Non-module actions"/>
    <x v="109"/>
    <x v="5"/>
    <m/>
  </r>
  <r>
    <s v="Non-module actions"/>
    <s v="Non-module actions"/>
    <s v="Non-module actions"/>
    <x v="109"/>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C29B5D-21C3-49FA-AAF5-5FD85A4D32FA}" name="PivotTable1" cacheId="0" applyNumberFormats="0" applyBorderFormats="0" applyFontFormats="0" applyPatternFormats="0" applyAlignmentFormats="0" applyWidthHeightFormats="1" dataCaption="Values" missingCaption="0" updatedVersion="8" minRefreshableVersion="3" showDrill="0" rowGrandTotals="0" colGrandTotals="0" itemPrintTitles="1" createdVersion="8" indent="0" compact="0" compactData="0" multipleFieldFilters="0">
  <location ref="B3:C293" firstHeaderRow="1" firstDataRow="1" firstDataCol="2"/>
  <pivotFields count="6">
    <pivotField compact="0" outline="0" subtotalTop="0" showAll="0" defaultSubtotal="0"/>
    <pivotField compact="0" outline="0" subtotalTop="0" showAll="0" defaultSubtotal="0"/>
    <pivotField compact="0" outline="0" subtotalTop="0" showAll="0" defaultSubtotal="0"/>
    <pivotField axis="axisRow" compact="0" outline="0" subtotalTop="0" showAll="0" sortType="ascending" defaultSubtotal="0">
      <items count="110">
        <item x="2"/>
        <item x="4"/>
        <item x="5"/>
        <item x="6"/>
        <item x="7"/>
        <item x="9"/>
        <item x="12"/>
        <item x="14"/>
        <item x="15"/>
        <item h="1" x="17"/>
        <item x="19"/>
        <item h="1" x="20"/>
        <item x="22"/>
        <item x="23"/>
        <item x="25"/>
        <item x="27"/>
        <item x="28"/>
        <item x="31"/>
        <item x="32"/>
        <item x="33"/>
        <item x="35"/>
        <item x="37"/>
        <item x="38"/>
        <item x="40"/>
        <item x="43"/>
        <item x="44"/>
        <item x="45"/>
        <item x="47"/>
        <item x="48"/>
        <item x="49"/>
        <item x="51"/>
        <item x="52"/>
        <item x="54"/>
        <item x="55"/>
        <item x="57"/>
        <item x="59"/>
        <item x="63"/>
        <item x="64"/>
        <item x="65"/>
        <item x="67"/>
        <item x="70"/>
        <item x="71"/>
        <item x="74"/>
        <item x="75"/>
        <item x="76"/>
        <item x="78"/>
        <item x="80"/>
        <item x="84"/>
        <item x="86"/>
        <item x="88"/>
        <item x="90"/>
        <item x="93"/>
        <item x="95"/>
        <item x="98"/>
        <item x="100"/>
        <item x="102"/>
        <item x="105"/>
        <item x="107"/>
        <item x="109"/>
        <item h="1" x="79"/>
        <item h="1" x="8"/>
        <item h="1" x="99"/>
        <item h="1" x="69"/>
        <item h="1" x="58"/>
        <item h="1" x="97"/>
        <item h="1" x="53"/>
        <item h="1" x="89"/>
        <item h="1" x="83"/>
        <item h="1" x="24"/>
        <item h="1" x="96"/>
        <item h="1" x="106"/>
        <item h="1" x="82"/>
        <item h="1" x="85"/>
        <item h="1" x="21"/>
        <item h="1" x="1"/>
        <item h="1" x="68"/>
        <item h="1" x="26"/>
        <item h="1" x="62"/>
        <item h="1" x="18"/>
        <item h="1" x="87"/>
        <item h="1" x="11"/>
        <item h="1" x="13"/>
        <item h="1" x="91"/>
        <item h="1" x="3"/>
        <item h="1" x="72"/>
        <item h="1" x="61"/>
        <item h="1" x="73"/>
        <item h="1" x="34"/>
        <item h="1" x="66"/>
        <item h="1" x="94"/>
        <item h="1" x="46"/>
        <item h="1" x="36"/>
        <item h="1" x="104"/>
        <item h="1" x="103"/>
        <item h="1" x="108"/>
        <item h="1" x="16"/>
        <item h="1" x="42"/>
        <item h="1" x="41"/>
        <item h="1" x="39"/>
        <item h="1" x="10"/>
        <item h="1" x="30"/>
        <item h="1" x="92"/>
        <item h="1" x="56"/>
        <item h="1" x="101"/>
        <item h="1" x="50"/>
        <item h="1" x="77"/>
        <item h="1" x="29"/>
        <item h="1" x="60"/>
        <item h="1" x="0"/>
        <item h="1" x="81"/>
      </items>
    </pivotField>
    <pivotField axis="axisRow" compact="0" outline="0" subtotalTop="0" showAll="0" insertBlankRow="1" defaultSubtotal="0">
      <items count="9">
        <item x="7"/>
        <item x="0"/>
        <item x="8"/>
        <item x="1"/>
        <item x="2"/>
        <item x="3"/>
        <item x="4"/>
        <item x="5"/>
        <item x="6"/>
      </items>
    </pivotField>
    <pivotField compact="0" outline="0" subtotalTop="0" showAll="0" defaultSubtotal="0"/>
  </pivotFields>
  <rowFields count="2">
    <field x="4"/>
    <field x="3"/>
  </rowFields>
  <rowItems count="290">
    <i>
      <x v="4"/>
      <x/>
    </i>
    <i r="1">
      <x v="1"/>
    </i>
    <i r="1">
      <x v="2"/>
    </i>
    <i r="1">
      <x v="3"/>
    </i>
    <i r="1">
      <x v="4"/>
    </i>
    <i r="1">
      <x v="5"/>
    </i>
    <i r="1">
      <x v="6"/>
    </i>
    <i r="1">
      <x v="7"/>
    </i>
    <i r="1">
      <x v="8"/>
    </i>
    <i r="1">
      <x v="10"/>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t="blank">
      <x v="4"/>
    </i>
    <i>
      <x v="5"/>
      <x/>
    </i>
    <i r="1">
      <x v="1"/>
    </i>
    <i r="1">
      <x v="2"/>
    </i>
    <i r="1">
      <x v="3"/>
    </i>
    <i r="1">
      <x v="4"/>
    </i>
    <i r="1">
      <x v="5"/>
    </i>
    <i r="1">
      <x v="6"/>
    </i>
    <i r="1">
      <x v="7"/>
    </i>
    <i r="1">
      <x v="8"/>
    </i>
    <i r="1">
      <x v="10"/>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t="blank">
      <x v="5"/>
    </i>
    <i>
      <x v="6"/>
      <x/>
    </i>
    <i r="1">
      <x v="1"/>
    </i>
    <i r="1">
      <x v="2"/>
    </i>
    <i r="1">
      <x v="3"/>
    </i>
    <i r="1">
      <x v="4"/>
    </i>
    <i r="1">
      <x v="5"/>
    </i>
    <i r="1">
      <x v="6"/>
    </i>
    <i r="1">
      <x v="7"/>
    </i>
    <i r="1">
      <x v="8"/>
    </i>
    <i r="1">
      <x v="10"/>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t="blank">
      <x v="6"/>
    </i>
    <i>
      <x v="7"/>
      <x/>
    </i>
    <i r="1">
      <x v="1"/>
    </i>
    <i r="1">
      <x v="2"/>
    </i>
    <i r="1">
      <x v="3"/>
    </i>
    <i r="1">
      <x v="4"/>
    </i>
    <i r="1">
      <x v="5"/>
    </i>
    <i r="1">
      <x v="6"/>
    </i>
    <i r="1">
      <x v="7"/>
    </i>
    <i r="1">
      <x v="8"/>
    </i>
    <i r="1">
      <x v="10"/>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t="blank">
      <x v="7"/>
    </i>
    <i>
      <x v="8"/>
      <x/>
    </i>
    <i r="1">
      <x v="1"/>
    </i>
    <i r="1">
      <x v="2"/>
    </i>
    <i r="1">
      <x v="3"/>
    </i>
    <i r="1">
      <x v="4"/>
    </i>
    <i r="1">
      <x v="5"/>
    </i>
    <i r="1">
      <x v="6"/>
    </i>
    <i r="1">
      <x v="7"/>
    </i>
    <i r="1">
      <x v="8"/>
    </i>
    <i r="1">
      <x v="10"/>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t="blank">
      <x v="8"/>
    </i>
  </rowItems>
  <colItems count="1">
    <i/>
  </colItems>
  <formats count="13">
    <format dxfId="725">
      <pivotArea type="all" dataOnly="0" outline="0" fieldPosition="0"/>
    </format>
    <format dxfId="724">
      <pivotArea field="4" type="button" dataOnly="0" labelOnly="1" outline="0" axis="axisRow" fieldPosition="0"/>
    </format>
    <format dxfId="723">
      <pivotArea field="3" type="button" dataOnly="0" labelOnly="1" outline="0" axis="axisRow" fieldPosition="1"/>
    </format>
    <format dxfId="722">
      <pivotArea field="4" type="button" dataOnly="0" labelOnly="1" outline="0" axis="axisRow" fieldPosition="0"/>
    </format>
    <format dxfId="721">
      <pivotArea field="3" type="button" dataOnly="0" labelOnly="1" outline="0" axis="axisRow" fieldPosition="1"/>
    </format>
    <format dxfId="720">
      <pivotArea field="3" type="button" dataOnly="0" labelOnly="1" outline="0" axis="axisRow" fieldPosition="1"/>
    </format>
    <format dxfId="719">
      <pivotArea dataOnly="0" labelOnly="1" outline="0" fieldPosition="0">
        <references count="1">
          <reference field="3" count="0"/>
        </references>
      </pivotArea>
    </format>
    <format dxfId="718">
      <pivotArea dataOnly="0" labelOnly="1" outline="0" fieldPosition="0">
        <references count="1">
          <reference field="3" count="0"/>
        </references>
      </pivotArea>
    </format>
    <format dxfId="717">
      <pivotArea dataOnly="0" labelOnly="1" outline="0" fieldPosition="0">
        <references count="1">
          <reference field="3" count="0"/>
        </references>
      </pivotArea>
    </format>
    <format dxfId="716">
      <pivotArea field="4" type="button" dataOnly="0" labelOnly="1" outline="0" axis="axisRow" fieldPosition="0"/>
    </format>
    <format dxfId="715">
      <pivotArea field="3" type="button" dataOnly="0" labelOnly="1" outline="0" axis="axisRow" fieldPosition="1"/>
    </format>
    <format dxfId="714">
      <pivotArea field="4" type="button" dataOnly="0" labelOnly="1" outline="0" axis="axisRow" fieldPosition="0"/>
    </format>
    <format dxfId="713">
      <pivotArea field="3" type="button" dataOnly="0" labelOnly="1" outline="0" axis="axisRow" fieldPosition="1"/>
    </format>
  </formats>
  <pivotTableStyleInfo name="PivotStyleLight1"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lastUpdateFeature>RichData</xxpvi:lastUpdateFeature>
      </xxpvi:pivotVersionInfo>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array.xml><?xml version="1.0" encoding="utf-8"?>
<arrayData xmlns="http://schemas.microsoft.com/office/spreadsheetml/2017/richdata2" count="1">
  <a r="111">
    <v t="r">3</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4</v>
    <v t="e">#NULL!</v>
    <v t="e">#NULL!</v>
    <v t="e">#NULL!</v>
    <v t="e">#NULL!</v>
    <v t="e">#NULL!</v>
    <v t="e">#NULL!</v>
    <v t="e">#NULL!</v>
    <v t="e">#NULL!</v>
    <v t="e">#NULL!</v>
    <v t="e">#NULL!</v>
    <v t="e">#NULL!</v>
    <v t="e">#NULL!</v>
    <v t="e">#NULL!</v>
    <v t="e">#NULL!</v>
    <v t="e">#NULL!</v>
    <v t="e">#NULL!</v>
    <v t="e">#NULL!</v>
    <v t="e">#NULL!</v>
    <v t="e">#NULL!</v>
    <v t="e">#NULL!</v>
    <v t="r">5</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i">1</v>
  </a>
</arrayData>
</file>

<file path=xl/richData/rdrichvalue.xml><?xml version="1.0" encoding="utf-8"?>
<rvData xmlns="http://schemas.microsoft.com/office/spreadsheetml/2017/richdata" count="8">
  <rv s="0">
    <v>0</v>
    <v>5</v>
  </rv>
  <rv s="0">
    <v>1</v>
    <v>5</v>
  </rv>
  <rv s="0">
    <v>2</v>
    <v>5</v>
  </rv>
  <rv s="0">
    <v>3</v>
    <v>4</v>
  </rv>
  <rv s="0">
    <v>4</v>
    <v>4</v>
  </rv>
  <rv s="0">
    <v>5</v>
    <v>4</v>
  </rv>
  <rv s="1">
    <v>0</v>
  </rv>
  <rv s="2">
    <v>{B66C1411-EBE0-4FA4-9632-125F47527988}</v>
    <v>0</v>
    <v>0</v>
    <v>6</v>
  </rv>
</rvData>
</file>

<file path=xl/richData/rdrichvaluestructure.xml><?xml version="1.0" encoding="utf-8"?>
<rvStructures xmlns="http://schemas.microsoft.com/office/spreadsheetml/2017/richdata" count="3">
  <s t="_localImage">
    <k n="_rvRel:LocalImageIdentifier" t="i"/>
    <k n="CalcOrigin" t="i"/>
  </s>
  <s t="_array">
    <k n="array" t="a"/>
  </s>
  <s t="_datasourcecontainer">
    <k n="%XLUID" t="s"/>
    <k n="_CRID" t="i"/>
    <k n="_Display" t="spb"/>
    <k n="No." t="r"/>
  </s>
</rvStructures>
</file>

<file path=xl/richData/rdsupportingpropertybag.xml><?xml version="1.0" encoding="utf-8"?>
<supportingPropertyBags xmlns="http://schemas.microsoft.com/office/spreadsheetml/2017/richdata2">
  <spbArrays count="1">
    <a count="4">
      <v t="s">No.</v>
      <v t="s">_CRID</v>
      <v t="s">%XLUID</v>
      <v t="s">_Display</v>
    </a>
  </spbArrays>
  <spbData count="1">
    <spb s="0">
      <v>0</v>
    </spb>
  </spbData>
</supportingPropertyBags>
</file>

<file path=xl/richData/rdsupportingpropertybagstructure.xml><?xml version="1.0" encoding="utf-8"?>
<spbStructures xmlns="http://schemas.microsoft.com/office/spreadsheetml/2017/richdata2" count="1">
  <s>
    <k n="^Order" t="spba"/>
  </s>
</spb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ndard" xr10:uid="{F0C72729-3658-4808-8838-9B468536EF19}" sourceName="Standards">
  <extLst>
    <x:ext xmlns:x15="http://schemas.microsoft.com/office/spreadsheetml/2010/11/main" uri="{2F2917AC-EB37-4324-AD4E-5DD8C200BD13}">
      <x15:tableSlicerCache tableId="1" column="6" customListSort="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e_Item_applicable?" xr10:uid="{4B410277-0DF0-4626-9EB8-82C9AC57F02A}" sourceName="Is the action applicable?">
  <extLst>
    <x:ext xmlns:x15="http://schemas.microsoft.com/office/spreadsheetml/2010/11/main" uri="{2F2917AC-EB37-4324-AD4E-5DD8C200BD13}">
      <x15:tableSlicerCache tableId="1" column="9"/>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ndard" xr10:uid="{C3BF3258-B622-4368-A771-FB503744D91A}" cache="Slicer_Standard" caption="Filter by Standard" style="NSQDMH" rowHeight="241300"/>
  <slicer name="Is the Item applicable?" xr10:uid="{DBBA87EF-1525-4D5A-A849-B02A2BB5E311}" cache="Slicer_Is_the_Item_applicable?" caption="Filter by Applicability" style="NSQDMH"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6D57D2D-99B6-46E5-B6EF-C349A8596714}" name="Table4" displayName="Table4" ref="A1:D60" totalsRowShown="0">
  <autoFilter ref="A1:D60" xr:uid="{0C8F520B-2A8F-4594-8693-784C349D0CF2}"/>
  <tableColumns count="4">
    <tableColumn id="1" xr3:uid="{B60AD557-86E1-4370-9683-F47208952239}" name="NSQDMH Standards" dataDxfId="760"/>
    <tableColumn id="2" xr3:uid="{28C405B6-6D71-4D60-9D7F-50937FD8420E}" name="Module for the NSQMHCMO Standards"/>
    <tableColumn id="3" xr3:uid="{1B42810B-032B-4696-A201-1E56333FE457}" name="Module for the NSQPCH Standards"/>
    <tableColumn id="4" xr3:uid="{5CDC4FEC-0700-48C7-8CFA-E08AD39AD39B}" name="Module for the NSQHS Standards"/>
  </tableColumns>
  <tableStyleInfo name="LightGrey"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08111F-BF0C-4E2B-9165-46E040BFD2F8}" name="Table1" displayName="Table1" ref="A5:Q117" totalsRowShown="0" headerRowDxfId="759" dataDxfId="758">
  <autoFilter ref="A5:Q117" xr:uid="{6108111F-BF0C-4E2B-9165-46E040BFD2F8}"/>
  <tableColumns count="17">
    <tableColumn id="6" xr3:uid="{BB77EC20-B87A-4887-B80B-DB2305457CB2}" name="Standards" dataDxfId="757"/>
    <tableColumn id="1" xr3:uid="{2A40126A-3228-4DE7-8A09-5C5A78290BAB}" name="NSQMHCMO Standards" dataDxfId="756"/>
    <tableColumn id="2" xr3:uid="{ACD10C4C-5FCB-4EA7-900C-C5EBF827CAA8}" name="NSQPCH Standards" dataDxfId="755"/>
    <tableColumn id="3" xr3:uid="{3DDB5F4C-5482-4B34-8B6F-FFC7F0DAD496}" name="NSQHS Standards" dataDxfId="754"/>
    <tableColumn id="4" xr3:uid="{64A6B69C-2826-4C34-9FAB-3BBDD6CCB338}" name="No." dataDxfId="753"/>
    <tableColumn id="5" xr3:uid="{3D14CA7D-8C7C-480A-B769-5DB646D0F0AC}" name="Actions" dataDxfId="752"/>
    <tableColumn id="7" xr3:uid="{C0F3D0D3-DCE0-4896-BA28-824987411547}" name="Reflective questions" dataDxfId="751"/>
    <tableColumn id="8" xr3:uid="{0473162C-24DA-430A-AD9B-6C5844C1D340}" name="Examples of evidence - select examples that are currently in use_x000a_" dataDxfId="750"/>
    <tableColumn id="9" xr3:uid="{07FA93AE-34C0-4B31-B429-AFD10DF3FDE5}" name="Is the action applicable?" dataDxfId="749"/>
    <tableColumn id="10" xr3:uid="{5B4F2A11-D7E6-4EDD-8AE6-D590F6FFAA62}" name="Link to evidence" dataDxfId="748"/>
    <tableColumn id="11" xr3:uid="{EC2BEFFB-FF89-4ECD-9419-AB53D24E7E9C}" name="Estimate % of complete" dataDxfId="747"/>
    <tableColumn id="12" xr3:uid="{09FEF27C-C7AF-4BBD-B9A0-F84C49F15D58}" name="How do you rate your performance?" dataDxfId="746"/>
    <tableColumn id="13" xr3:uid="{86975823-65A0-424D-AE3D-CAC5913DDEC9}" name="Action plan or comments" dataDxfId="745"/>
    <tableColumn id="14" xr3:uid="{F96255E8-ADE1-4E3C-8C66-9F8BFB54FA61}" name="Responsible person or area" dataDxfId="744"/>
    <tableColumn id="15" xr3:uid="{79AA391D-C54B-4FD4-8BEC-0643B4CE1103}" name="Due date" dataDxfId="743"/>
    <tableColumn id="16" xr3:uid="{73E0B2EF-5E17-4A10-9A2D-6CF50CEA2C58}" name="Priority (high, medium, low)" dataDxfId="742"/>
    <tableColumn id="17" xr3:uid="{FB8248A3-3C35-43C3-B202-68DFA6A5CC9C}" name="Link to task list" dataDxfId="741"/>
  </tableColumns>
  <tableStyleInfo name="LightGrey"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98C4EC-05A5-469C-A229-8271E350E3EB}" name="Table3" displayName="Table3" ref="B3:G351" totalsRowShown="0" headerRowDxfId="740" dataDxfId="739">
  <autoFilter ref="B3:G351" xr:uid="{C898C4EC-05A5-469C-A229-8271E350E3EB}"/>
  <tableColumns count="6">
    <tableColumn id="6" xr3:uid="{3BE893C2-3429-4BBA-A4F5-D21F440DEC4E}" name="NSQMHCMO Standards" dataDxfId="738">
      <calculatedColumnFormula>INDEX(Table1[NSQMHCMO Standards],MATCH(Table3[[#This Row],[No.]],Table1[No.],0))</calculatedColumnFormula>
    </tableColumn>
    <tableColumn id="5" xr3:uid="{B08AC1CE-BE6D-46C5-8D0E-8FF68C7D71FB}" name="NSQPCH Standards" dataDxfId="737">
      <calculatedColumnFormula>INDEX(Table1[NSQPCH Standards],MATCH(Table3[[#This Row],[No.]],Table1[No.],0))</calculatedColumnFormula>
    </tableColumn>
    <tableColumn id="4" xr3:uid="{81DDD14F-956C-4847-A910-6CCAD5D9B8DE}" name="NSQHS Standards" dataDxfId="736">
      <calculatedColumnFormula>INDEX(Table1[NSQHS Standards],MATCH(Table3[[#This Row],[No.]],Table1[No.],0))</calculatedColumnFormula>
    </tableColumn>
    <tableColumn id="1" xr3:uid="{6302D3C4-1AFD-4C41-B929-C01F3D635269}" name="No." dataDxfId="735"/>
    <tableColumn id="2" xr3:uid="{B653E11C-C853-406A-BCD6-A336C91CFE21}" name="Evidence" dataDxfId="734"/>
    <tableColumn id="3" xr3:uid="{D4CAF0E1-2243-4250-AF68-D1CC221F1BA6}" name="Comments" dataDxfId="733"/>
  </tableColumns>
  <tableStyleInfo name="LightGrey"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BCFC2F-B24E-49A3-8077-1983C281C330}" name="Table2" displayName="Table2" ref="B3:F351" totalsRowShown="0" headerRowDxfId="732" dataDxfId="731">
  <autoFilter ref="B3:F351" xr:uid="{07BCFC2F-B24E-49A3-8077-1983C281C330}"/>
  <tableColumns count="5">
    <tableColumn id="1" xr3:uid="{7641CC19-43ED-4577-B97C-D9EDDF47014E}" name="No." dataDxfId="730"/>
    <tableColumn id="2" xr3:uid="{F60246EE-4AA6-4B74-B111-D037B57D0749}" name="Action plan or comments" dataDxfId="729"/>
    <tableColumn id="3" xr3:uid="{240187C7-8DF3-4010-9F0E-170126C5468B}" name="Responsible person or area" dataDxfId="728"/>
    <tableColumn id="4" xr3:uid="{4EBF1DAB-33CC-46DA-8ED5-DCE061D0E720}" name="Due_x000a_date" dataDxfId="727"/>
    <tableColumn id="5" xr3:uid="{4291D42A-81FE-488C-9597-5D2950035393}" name="Priority _x000a_(high, medium, low)" dataDxfId="726"/>
  </tableColumns>
  <tableStyleInfo name="LightGrey" showFirstColumn="0" showLastColumn="0" showRowStripes="1" showColumnStripes="0"/>
</table>
</file>

<file path=xl/theme/theme1.xml><?xml version="1.0" encoding="utf-8"?>
<a:theme xmlns:a="http://schemas.openxmlformats.org/drawingml/2006/main" name="New brand">
  <a:themeElements>
    <a:clrScheme name="Custom 2">
      <a:dk1>
        <a:srgbClr val="000000"/>
      </a:dk1>
      <a:lt1>
        <a:srgbClr val="FFFFFF"/>
      </a:lt1>
      <a:dk2>
        <a:srgbClr val="5FCDFF"/>
      </a:dk2>
      <a:lt2>
        <a:srgbClr val="F0E8FE"/>
      </a:lt2>
      <a:accent1>
        <a:srgbClr val="004C6E"/>
      </a:accent1>
      <a:accent2>
        <a:srgbClr val="004C6E"/>
      </a:accent2>
      <a:accent3>
        <a:srgbClr val="004C6E"/>
      </a:accent3>
      <a:accent4>
        <a:srgbClr val="1E7688"/>
      </a:accent4>
      <a:accent5>
        <a:srgbClr val="2DB1CC"/>
      </a:accent5>
      <a:accent6>
        <a:srgbClr val="2DB1CC"/>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520B-2A8F-4594-8693-784C349D0CF2}">
  <dimension ref="A1:D60"/>
  <sheetViews>
    <sheetView showGridLines="0" workbookViewId="0"/>
  </sheetViews>
  <sheetFormatPr defaultRowHeight="15" x14ac:dyDescent="0.25"/>
  <cols>
    <col min="1" max="1" width="20.85546875" bestFit="1" customWidth="1"/>
    <col min="2" max="2" width="38.140625" bestFit="1" customWidth="1"/>
    <col min="3" max="3" width="34.28515625" bestFit="1" customWidth="1"/>
    <col min="4" max="4" width="33" bestFit="1" customWidth="1"/>
  </cols>
  <sheetData>
    <row r="1" spans="1:4" x14ac:dyDescent="0.25">
      <c r="A1" t="s">
        <v>384</v>
      </c>
      <c r="B1" t="s">
        <v>385</v>
      </c>
      <c r="C1" t="s">
        <v>386</v>
      </c>
      <c r="D1" t="s">
        <v>387</v>
      </c>
    </row>
    <row r="2" spans="1:4" x14ac:dyDescent="0.25">
      <c r="A2" s="1">
        <v>1.01</v>
      </c>
      <c r="B2" t="s">
        <v>121</v>
      </c>
      <c r="C2" t="s">
        <v>121</v>
      </c>
      <c r="D2" t="s">
        <v>121</v>
      </c>
    </row>
    <row r="3" spans="1:4" x14ac:dyDescent="0.25">
      <c r="A3" s="1">
        <v>1.02</v>
      </c>
      <c r="B3" t="s">
        <v>117</v>
      </c>
      <c r="C3" t="s">
        <v>117</v>
      </c>
      <c r="D3" t="s">
        <v>121</v>
      </c>
    </row>
    <row r="4" spans="1:4" x14ac:dyDescent="0.25">
      <c r="A4" s="1">
        <v>1.03</v>
      </c>
      <c r="B4" t="s">
        <v>117</v>
      </c>
      <c r="C4" t="s">
        <v>117</v>
      </c>
      <c r="D4" t="s">
        <v>117</v>
      </c>
    </row>
    <row r="5" spans="1:4" x14ac:dyDescent="0.25">
      <c r="A5" s="1">
        <v>1.04</v>
      </c>
      <c r="B5" t="s">
        <v>117</v>
      </c>
      <c r="C5" t="s">
        <v>117</v>
      </c>
      <c r="D5" t="s">
        <v>117</v>
      </c>
    </row>
    <row r="6" spans="1:4" x14ac:dyDescent="0.25">
      <c r="A6" s="1">
        <v>1.05</v>
      </c>
      <c r="B6" t="s">
        <v>117</v>
      </c>
      <c r="C6" t="s">
        <v>117</v>
      </c>
      <c r="D6" t="s">
        <v>121</v>
      </c>
    </row>
    <row r="7" spans="1:4" x14ac:dyDescent="0.25">
      <c r="A7" s="1">
        <v>1.06</v>
      </c>
      <c r="B7" t="s">
        <v>121</v>
      </c>
      <c r="C7" t="s">
        <v>117</v>
      </c>
      <c r="D7" t="s">
        <v>121</v>
      </c>
    </row>
    <row r="8" spans="1:4" x14ac:dyDescent="0.25">
      <c r="A8" s="1">
        <v>1.07</v>
      </c>
      <c r="B8" t="s">
        <v>117</v>
      </c>
      <c r="C8" t="s">
        <v>117</v>
      </c>
      <c r="D8" t="s">
        <v>117</v>
      </c>
    </row>
    <row r="9" spans="1:4" x14ac:dyDescent="0.25">
      <c r="A9" s="1">
        <v>1.08</v>
      </c>
      <c r="B9" t="s">
        <v>117</v>
      </c>
      <c r="C9" t="s">
        <v>117</v>
      </c>
      <c r="D9" t="s">
        <v>117</v>
      </c>
    </row>
    <row r="10" spans="1:4" x14ac:dyDescent="0.25">
      <c r="A10" s="1">
        <v>1.0900000000000001</v>
      </c>
      <c r="B10" t="s">
        <v>117</v>
      </c>
      <c r="C10" t="s">
        <v>117</v>
      </c>
      <c r="D10" t="s">
        <v>117</v>
      </c>
    </row>
    <row r="11" spans="1:4" x14ac:dyDescent="0.25">
      <c r="A11" s="1" t="s">
        <v>112</v>
      </c>
      <c r="B11" t="s">
        <v>121</v>
      </c>
      <c r="C11" t="s">
        <v>121</v>
      </c>
      <c r="D11" t="s">
        <v>121</v>
      </c>
    </row>
    <row r="12" spans="1:4" x14ac:dyDescent="0.25">
      <c r="A12" s="1">
        <v>1.1100000000000001</v>
      </c>
      <c r="B12" t="s">
        <v>117</v>
      </c>
      <c r="C12" t="s">
        <v>117</v>
      </c>
      <c r="D12" t="s">
        <v>117</v>
      </c>
    </row>
    <row r="13" spans="1:4" x14ac:dyDescent="0.25">
      <c r="A13" s="1">
        <v>1.1200000000000001</v>
      </c>
      <c r="B13" t="s">
        <v>117</v>
      </c>
      <c r="C13" t="s">
        <v>117</v>
      </c>
      <c r="D13" t="s">
        <v>117</v>
      </c>
    </row>
    <row r="14" spans="1:4" x14ac:dyDescent="0.25">
      <c r="A14" s="1">
        <v>1.1299999999999999</v>
      </c>
      <c r="B14" t="s">
        <v>117</v>
      </c>
      <c r="C14" t="s">
        <v>117</v>
      </c>
      <c r="D14" t="s">
        <v>117</v>
      </c>
    </row>
    <row r="15" spans="1:4" x14ac:dyDescent="0.25">
      <c r="A15" s="1">
        <v>1.1399999999999999</v>
      </c>
      <c r="B15" t="s">
        <v>117</v>
      </c>
      <c r="C15" t="s">
        <v>117</v>
      </c>
      <c r="D15" t="s">
        <v>117</v>
      </c>
    </row>
    <row r="16" spans="1:4" x14ac:dyDescent="0.25">
      <c r="A16" s="1">
        <v>1.1499999999999999</v>
      </c>
      <c r="B16" t="s">
        <v>117</v>
      </c>
      <c r="C16" t="s">
        <v>117</v>
      </c>
      <c r="D16" t="s">
        <v>117</v>
      </c>
    </row>
    <row r="17" spans="1:4" x14ac:dyDescent="0.25">
      <c r="A17" s="1">
        <v>1.1599999999999999</v>
      </c>
      <c r="B17" t="s">
        <v>117</v>
      </c>
      <c r="C17" t="s">
        <v>117</v>
      </c>
      <c r="D17" t="s">
        <v>117</v>
      </c>
    </row>
    <row r="18" spans="1:4" x14ac:dyDescent="0.25">
      <c r="A18" s="1">
        <v>1.17</v>
      </c>
      <c r="B18" t="s">
        <v>121</v>
      </c>
      <c r="C18" t="s">
        <v>117</v>
      </c>
      <c r="D18" t="s">
        <v>117</v>
      </c>
    </row>
    <row r="19" spans="1:4" x14ac:dyDescent="0.25">
      <c r="A19" s="1">
        <v>1.18</v>
      </c>
      <c r="B19" t="s">
        <v>117</v>
      </c>
      <c r="C19" t="s">
        <v>117</v>
      </c>
      <c r="D19" t="s">
        <v>117</v>
      </c>
    </row>
    <row r="20" spans="1:4" x14ac:dyDescent="0.25">
      <c r="A20" s="1">
        <v>1.19</v>
      </c>
      <c r="B20" t="s">
        <v>117</v>
      </c>
      <c r="C20" t="s">
        <v>117</v>
      </c>
      <c r="D20" t="s">
        <v>117</v>
      </c>
    </row>
    <row r="21" spans="1:4" x14ac:dyDescent="0.25">
      <c r="A21" s="1" t="s">
        <v>113</v>
      </c>
      <c r="B21" t="s">
        <v>117</v>
      </c>
      <c r="C21" t="s">
        <v>117</v>
      </c>
      <c r="D21" t="s">
        <v>117</v>
      </c>
    </row>
    <row r="22" spans="1:4" x14ac:dyDescent="0.25">
      <c r="A22" s="1">
        <v>1.21</v>
      </c>
      <c r="B22" t="s">
        <v>117</v>
      </c>
      <c r="C22" t="s">
        <v>117</v>
      </c>
      <c r="D22" t="s">
        <v>117</v>
      </c>
    </row>
    <row r="23" spans="1:4" x14ac:dyDescent="0.25">
      <c r="A23" s="1">
        <v>1.22</v>
      </c>
      <c r="B23" t="s">
        <v>117</v>
      </c>
      <c r="C23" t="s">
        <v>117</v>
      </c>
      <c r="D23" t="s">
        <v>117</v>
      </c>
    </row>
    <row r="24" spans="1:4" x14ac:dyDescent="0.25">
      <c r="A24" s="1">
        <v>1.23</v>
      </c>
      <c r="B24" t="s">
        <v>121</v>
      </c>
      <c r="C24" t="s">
        <v>117</v>
      </c>
      <c r="D24" t="s">
        <v>121</v>
      </c>
    </row>
    <row r="25" spans="1:4" x14ac:dyDescent="0.25">
      <c r="A25" s="1">
        <v>1.24</v>
      </c>
      <c r="B25" t="s">
        <v>117</v>
      </c>
      <c r="C25" t="s">
        <v>117</v>
      </c>
      <c r="D25" t="s">
        <v>117</v>
      </c>
    </row>
    <row r="26" spans="1:4" x14ac:dyDescent="0.25">
      <c r="A26" s="1">
        <v>1.25</v>
      </c>
      <c r="B26" t="s">
        <v>117</v>
      </c>
      <c r="C26" t="s">
        <v>121</v>
      </c>
      <c r="D26" t="s">
        <v>121</v>
      </c>
    </row>
    <row r="27" spans="1:4" x14ac:dyDescent="0.25">
      <c r="A27" s="1">
        <v>1.26</v>
      </c>
      <c r="B27" t="s">
        <v>117</v>
      </c>
      <c r="C27" t="s">
        <v>117</v>
      </c>
      <c r="D27" t="s">
        <v>121</v>
      </c>
    </row>
    <row r="28" spans="1:4" x14ac:dyDescent="0.25">
      <c r="A28" s="1">
        <v>1.27</v>
      </c>
      <c r="B28" t="s">
        <v>117</v>
      </c>
      <c r="C28" t="s">
        <v>117</v>
      </c>
      <c r="D28" t="s">
        <v>121</v>
      </c>
    </row>
    <row r="29" spans="1:4" x14ac:dyDescent="0.25">
      <c r="A29" s="1">
        <v>1.28</v>
      </c>
      <c r="B29" t="s">
        <v>121</v>
      </c>
      <c r="C29" t="s">
        <v>121</v>
      </c>
      <c r="D29" t="s">
        <v>121</v>
      </c>
    </row>
    <row r="30" spans="1:4" x14ac:dyDescent="0.25">
      <c r="A30" s="1">
        <v>1.29</v>
      </c>
      <c r="B30" t="s">
        <v>117</v>
      </c>
      <c r="C30" t="s">
        <v>121</v>
      </c>
      <c r="D30" t="s">
        <v>121</v>
      </c>
    </row>
    <row r="31" spans="1:4" x14ac:dyDescent="0.25">
      <c r="A31" s="1" t="s">
        <v>114</v>
      </c>
      <c r="B31" t="s">
        <v>117</v>
      </c>
      <c r="C31" t="s">
        <v>121</v>
      </c>
      <c r="D31" t="s">
        <v>121</v>
      </c>
    </row>
    <row r="32" spans="1:4" x14ac:dyDescent="0.25">
      <c r="A32" s="1">
        <v>1.31</v>
      </c>
      <c r="B32" t="s">
        <v>121</v>
      </c>
      <c r="C32" t="s">
        <v>121</v>
      </c>
      <c r="D32" t="s">
        <v>121</v>
      </c>
    </row>
    <row r="33" spans="1:4" x14ac:dyDescent="0.25">
      <c r="A33" s="1">
        <v>1.32</v>
      </c>
      <c r="B33" t="s">
        <v>117</v>
      </c>
      <c r="C33" t="s">
        <v>121</v>
      </c>
      <c r="D33" t="s">
        <v>121</v>
      </c>
    </row>
    <row r="34" spans="1:4" x14ac:dyDescent="0.25">
      <c r="A34" s="1">
        <v>1.33</v>
      </c>
      <c r="B34" t="s">
        <v>121</v>
      </c>
      <c r="C34" t="s">
        <v>121</v>
      </c>
      <c r="D34" t="s">
        <v>121</v>
      </c>
    </row>
    <row r="35" spans="1:4" x14ac:dyDescent="0.25">
      <c r="A35" s="1">
        <v>1.34</v>
      </c>
      <c r="B35" t="s">
        <v>121</v>
      </c>
      <c r="C35" t="s">
        <v>121</v>
      </c>
      <c r="D35" t="s">
        <v>121</v>
      </c>
    </row>
    <row r="36" spans="1:4" x14ac:dyDescent="0.25">
      <c r="A36" s="1">
        <v>1.35</v>
      </c>
      <c r="B36" t="s">
        <v>121</v>
      </c>
      <c r="C36" t="s">
        <v>121</v>
      </c>
      <c r="D36" t="s">
        <v>121</v>
      </c>
    </row>
    <row r="37" spans="1:4" x14ac:dyDescent="0.25">
      <c r="A37" s="1">
        <v>1.36</v>
      </c>
      <c r="B37" t="s">
        <v>121</v>
      </c>
      <c r="C37" t="s">
        <v>121</v>
      </c>
      <c r="D37" t="s">
        <v>121</v>
      </c>
    </row>
    <row r="38" spans="1:4" x14ac:dyDescent="0.25">
      <c r="A38" s="1">
        <v>2.0099999999999998</v>
      </c>
      <c r="B38" t="s">
        <v>117</v>
      </c>
      <c r="C38" t="s">
        <v>117</v>
      </c>
      <c r="D38" t="s">
        <v>117</v>
      </c>
    </row>
    <row r="39" spans="1:4" x14ac:dyDescent="0.25">
      <c r="A39" s="1">
        <v>2.02</v>
      </c>
      <c r="B39" t="s">
        <v>117</v>
      </c>
      <c r="C39" t="s">
        <v>117</v>
      </c>
      <c r="D39" t="s">
        <v>121</v>
      </c>
    </row>
    <row r="40" spans="1:4" x14ac:dyDescent="0.25">
      <c r="A40" s="1">
        <v>2.0299999999999998</v>
      </c>
      <c r="B40" t="s">
        <v>117</v>
      </c>
      <c r="C40" t="s">
        <v>117</v>
      </c>
      <c r="D40" t="s">
        <v>117</v>
      </c>
    </row>
    <row r="41" spans="1:4" x14ac:dyDescent="0.25">
      <c r="A41" s="1">
        <v>2.04</v>
      </c>
      <c r="B41" t="s">
        <v>117</v>
      </c>
      <c r="C41" t="s">
        <v>117</v>
      </c>
      <c r="D41" t="s">
        <v>117</v>
      </c>
    </row>
    <row r="42" spans="1:4" x14ac:dyDescent="0.25">
      <c r="A42" s="1">
        <v>2.0499999999999998</v>
      </c>
      <c r="B42" t="s">
        <v>117</v>
      </c>
      <c r="C42" t="s">
        <v>117</v>
      </c>
      <c r="D42" t="s">
        <v>117</v>
      </c>
    </row>
    <row r="43" spans="1:4" x14ac:dyDescent="0.25">
      <c r="A43" s="1">
        <v>2.06</v>
      </c>
      <c r="B43" t="s">
        <v>117</v>
      </c>
      <c r="C43" t="s">
        <v>117</v>
      </c>
      <c r="D43" t="s">
        <v>117</v>
      </c>
    </row>
    <row r="44" spans="1:4" x14ac:dyDescent="0.25">
      <c r="A44" s="1">
        <v>2.0699999999999998</v>
      </c>
      <c r="B44" t="s">
        <v>117</v>
      </c>
      <c r="C44" t="s">
        <v>117</v>
      </c>
      <c r="D44" t="s">
        <v>117</v>
      </c>
    </row>
    <row r="45" spans="1:4" x14ac:dyDescent="0.25">
      <c r="A45" s="1">
        <v>2.08</v>
      </c>
      <c r="B45" t="s">
        <v>117</v>
      </c>
      <c r="C45" t="s">
        <v>117</v>
      </c>
      <c r="D45" t="s">
        <v>117</v>
      </c>
    </row>
    <row r="46" spans="1:4" x14ac:dyDescent="0.25">
      <c r="A46" s="1">
        <v>2.09</v>
      </c>
      <c r="B46" t="s">
        <v>117</v>
      </c>
      <c r="C46" t="s">
        <v>117</v>
      </c>
      <c r="D46" t="s">
        <v>117</v>
      </c>
    </row>
    <row r="47" spans="1:4" x14ac:dyDescent="0.25">
      <c r="A47" s="1" t="s">
        <v>115</v>
      </c>
      <c r="B47" t="s">
        <v>117</v>
      </c>
      <c r="C47" t="s">
        <v>117</v>
      </c>
      <c r="D47" t="s">
        <v>121</v>
      </c>
    </row>
    <row r="48" spans="1:4" x14ac:dyDescent="0.25">
      <c r="A48" s="1">
        <v>2.11</v>
      </c>
      <c r="B48" t="s">
        <v>121</v>
      </c>
      <c r="C48" t="s">
        <v>121</v>
      </c>
      <c r="D48" t="s">
        <v>121</v>
      </c>
    </row>
    <row r="49" spans="1:4" x14ac:dyDescent="0.25">
      <c r="A49" s="1">
        <v>3.01</v>
      </c>
      <c r="B49" t="s">
        <v>117</v>
      </c>
      <c r="C49" t="s">
        <v>121</v>
      </c>
      <c r="D49" t="s">
        <v>121</v>
      </c>
    </row>
    <row r="50" spans="1:4" x14ac:dyDescent="0.25">
      <c r="A50" s="1">
        <v>3.02</v>
      </c>
      <c r="B50" t="s">
        <v>117</v>
      </c>
      <c r="C50" t="s">
        <v>117</v>
      </c>
      <c r="D50" t="s">
        <v>117</v>
      </c>
    </row>
    <row r="51" spans="1:4" x14ac:dyDescent="0.25">
      <c r="A51" s="1">
        <v>3.03</v>
      </c>
      <c r="B51" t="s">
        <v>121</v>
      </c>
      <c r="C51" t="s">
        <v>121</v>
      </c>
      <c r="D51" t="s">
        <v>121</v>
      </c>
    </row>
    <row r="52" spans="1:4" x14ac:dyDescent="0.25">
      <c r="A52" s="1">
        <v>3.04</v>
      </c>
      <c r="B52" t="s">
        <v>117</v>
      </c>
      <c r="C52" t="s">
        <v>117</v>
      </c>
      <c r="D52" t="s">
        <v>121</v>
      </c>
    </row>
    <row r="53" spans="1:4" x14ac:dyDescent="0.25">
      <c r="A53" s="1">
        <v>3.05</v>
      </c>
      <c r="B53" t="s">
        <v>117</v>
      </c>
      <c r="C53" t="s">
        <v>117</v>
      </c>
      <c r="D53" t="s">
        <v>117</v>
      </c>
    </row>
    <row r="54" spans="1:4" x14ac:dyDescent="0.25">
      <c r="A54" s="1">
        <v>3.06</v>
      </c>
      <c r="B54" t="s">
        <v>117</v>
      </c>
      <c r="C54" t="s">
        <v>117</v>
      </c>
      <c r="D54" t="s">
        <v>117</v>
      </c>
    </row>
    <row r="55" spans="1:4" x14ac:dyDescent="0.25">
      <c r="A55" s="1">
        <v>3.07</v>
      </c>
      <c r="B55" t="s">
        <v>117</v>
      </c>
      <c r="C55" t="s">
        <v>121</v>
      </c>
      <c r="D55" t="s">
        <v>117</v>
      </c>
    </row>
    <row r="56" spans="1:4" x14ac:dyDescent="0.25">
      <c r="A56" s="1">
        <v>3.08</v>
      </c>
      <c r="B56" t="s">
        <v>117</v>
      </c>
      <c r="C56" t="s">
        <v>117</v>
      </c>
      <c r="D56" t="s">
        <v>117</v>
      </c>
    </row>
    <row r="57" spans="1:4" x14ac:dyDescent="0.25">
      <c r="A57" s="1">
        <v>3.09</v>
      </c>
      <c r="B57" t="s">
        <v>117</v>
      </c>
      <c r="C57" t="s">
        <v>117</v>
      </c>
      <c r="D57" t="s">
        <v>117</v>
      </c>
    </row>
    <row r="58" spans="1:4" x14ac:dyDescent="0.25">
      <c r="A58" s="1" t="s">
        <v>116</v>
      </c>
      <c r="B58" t="s">
        <v>117</v>
      </c>
      <c r="C58" t="s">
        <v>117</v>
      </c>
      <c r="D58" t="s">
        <v>117</v>
      </c>
    </row>
    <row r="59" spans="1:4" x14ac:dyDescent="0.25">
      <c r="A59" s="1">
        <v>3.11</v>
      </c>
      <c r="B59" t="s">
        <v>117</v>
      </c>
      <c r="C59" t="s">
        <v>117</v>
      </c>
      <c r="D59" t="s">
        <v>117</v>
      </c>
    </row>
    <row r="60" spans="1:4" x14ac:dyDescent="0.25">
      <c r="A60" s="1">
        <v>3.12</v>
      </c>
      <c r="B60" t="s">
        <v>117</v>
      </c>
      <c r="C60" t="s">
        <v>117</v>
      </c>
      <c r="D60" t="s">
        <v>117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1D0F-EBE9-4BE8-A752-6D719EDE4413}">
  <sheetPr>
    <tabColor theme="5"/>
  </sheetPr>
  <dimension ref="A1:D46"/>
  <sheetViews>
    <sheetView tabSelected="1" workbookViewId="0">
      <selection activeCell="B14" sqref="B14"/>
    </sheetView>
  </sheetViews>
  <sheetFormatPr defaultColWidth="0" defaultRowHeight="14.25" x14ac:dyDescent="0.25"/>
  <cols>
    <col min="1" max="1" width="2.5703125" style="106" customWidth="1"/>
    <col min="2" max="2" width="113.28515625" style="106" customWidth="1"/>
    <col min="3" max="3" width="2.5703125" style="106" customWidth="1"/>
    <col min="4" max="4" width="0" style="106" hidden="1" customWidth="1"/>
    <col min="5" max="16384" width="9.140625" style="106" hidden="1"/>
  </cols>
  <sheetData>
    <row r="1" spans="1:3" ht="65.099999999999994" customHeight="1" x14ac:dyDescent="0.25"/>
    <row r="2" spans="1:3" s="114" customFormat="1" ht="3" customHeight="1" x14ac:dyDescent="0.25">
      <c r="A2" s="106"/>
      <c r="C2" s="106"/>
    </row>
    <row r="3" spans="1:3" ht="30.75" customHeight="1" x14ac:dyDescent="0.25"/>
    <row r="4" spans="1:3" ht="85.5" x14ac:dyDescent="0.25">
      <c r="B4" s="107" t="s">
        <v>399</v>
      </c>
    </row>
    <row r="5" spans="1:3" x14ac:dyDescent="0.25">
      <c r="B5" s="107" t="s">
        <v>400</v>
      </c>
    </row>
    <row r="6" spans="1:3" x14ac:dyDescent="0.25">
      <c r="B6" s="108" t="s">
        <v>401</v>
      </c>
    </row>
    <row r="7" spans="1:3" x14ac:dyDescent="0.25">
      <c r="B7" s="108" t="s">
        <v>402</v>
      </c>
    </row>
    <row r="8" spans="1:3" ht="15" customHeight="1" x14ac:dyDescent="0.25">
      <c r="B8" s="108" t="s">
        <v>403</v>
      </c>
    </row>
    <row r="9" spans="1:3" x14ac:dyDescent="0.25">
      <c r="B9" s="108" t="s">
        <v>404</v>
      </c>
    </row>
    <row r="10" spans="1:3" x14ac:dyDescent="0.25">
      <c r="B10" s="108" t="s">
        <v>432</v>
      </c>
    </row>
    <row r="11" spans="1:3" ht="30.75" customHeight="1" x14ac:dyDescent="0.25"/>
    <row r="12" spans="1:3" s="121" customFormat="1" ht="25.5" customHeight="1" x14ac:dyDescent="0.25">
      <c r="B12" s="122" t="s">
        <v>406</v>
      </c>
      <c r="C12" s="120"/>
    </row>
    <row r="13" spans="1:3" s="149" customFormat="1" ht="24" customHeight="1" x14ac:dyDescent="0.25">
      <c r="B13" s="150" t="s">
        <v>415</v>
      </c>
      <c r="C13" s="151"/>
    </row>
    <row r="14" spans="1:3" ht="195.75" customHeight="1" x14ac:dyDescent="0.25">
      <c r="B14" s="147" t="s">
        <v>417</v>
      </c>
      <c r="C14" s="115"/>
    </row>
    <row r="15" spans="1:3" s="152" customFormat="1" ht="24" customHeight="1" x14ac:dyDescent="0.25">
      <c r="B15" s="150" t="s">
        <v>407</v>
      </c>
      <c r="C15" s="153"/>
    </row>
    <row r="16" spans="1:3" ht="224.25" customHeight="1" x14ac:dyDescent="0.25">
      <c r="B16" s="148" t="s">
        <v>416</v>
      </c>
      <c r="C16" s="115"/>
    </row>
    <row r="17" spans="2:3" s="155" customFormat="1" ht="273" customHeight="1" x14ac:dyDescent="0.25">
      <c r="B17" s="154" t="s">
        <v>433</v>
      </c>
      <c r="C17" s="118"/>
    </row>
    <row r="18" spans="2:3" ht="213.75" x14ac:dyDescent="0.25">
      <c r="B18" s="154" t="s">
        <v>434</v>
      </c>
      <c r="C18" s="116"/>
    </row>
    <row r="19" spans="2:3" x14ac:dyDescent="0.25">
      <c r="B19" s="109"/>
      <c r="C19" s="117"/>
    </row>
    <row r="20" spans="2:3" s="121" customFormat="1" ht="25.5" customHeight="1" x14ac:dyDescent="0.25">
      <c r="B20" s="122" t="s">
        <v>405</v>
      </c>
      <c r="C20" s="120"/>
    </row>
    <row r="21" spans="2:3" s="149" customFormat="1" ht="24" customHeight="1" x14ac:dyDescent="0.25">
      <c r="B21" s="150" t="s">
        <v>415</v>
      </c>
      <c r="C21" s="151"/>
    </row>
    <row r="22" spans="2:3" ht="28.5" x14ac:dyDescent="0.25">
      <c r="B22" s="154" t="s">
        <v>418</v>
      </c>
      <c r="C22" s="116"/>
    </row>
    <row r="23" spans="2:3" s="152" customFormat="1" ht="24" customHeight="1" x14ac:dyDescent="0.25">
      <c r="B23" s="150" t="s">
        <v>407</v>
      </c>
      <c r="C23" s="153"/>
    </row>
    <row r="24" spans="2:3" ht="114.75" x14ac:dyDescent="0.25">
      <c r="B24" s="154" t="s">
        <v>423</v>
      </c>
      <c r="C24" s="116"/>
    </row>
    <row r="25" spans="2:3" s="152" customFormat="1" ht="24" customHeight="1" x14ac:dyDescent="0.25">
      <c r="B25" s="150" t="s">
        <v>421</v>
      </c>
      <c r="C25" s="153"/>
    </row>
    <row r="26" spans="2:3" ht="185.25" x14ac:dyDescent="0.25">
      <c r="B26" s="154" t="s">
        <v>422</v>
      </c>
      <c r="C26" s="116"/>
    </row>
    <row r="27" spans="2:3" x14ac:dyDescent="0.25">
      <c r="B27" s="110"/>
      <c r="C27" s="118"/>
    </row>
    <row r="28" spans="2:3" s="121" customFormat="1" ht="25.5" customHeight="1" x14ac:dyDescent="0.25">
      <c r="B28" s="122" t="s">
        <v>419</v>
      </c>
      <c r="C28" s="120"/>
    </row>
    <row r="29" spans="2:3" s="149" customFormat="1" ht="24" customHeight="1" x14ac:dyDescent="0.25">
      <c r="B29" s="150" t="s">
        <v>415</v>
      </c>
      <c r="C29" s="151"/>
    </row>
    <row r="30" spans="2:3" ht="28.5" x14ac:dyDescent="0.25">
      <c r="B30" s="154" t="s">
        <v>429</v>
      </c>
      <c r="C30" s="113"/>
    </row>
    <row r="31" spans="2:3" s="152" customFormat="1" ht="24" customHeight="1" x14ac:dyDescent="0.25">
      <c r="B31" s="150" t="s">
        <v>407</v>
      </c>
      <c r="C31" s="153"/>
    </row>
    <row r="32" spans="2:3" ht="156.75" x14ac:dyDescent="0.25">
      <c r="B32" s="154" t="s">
        <v>425</v>
      </c>
      <c r="C32" s="113"/>
    </row>
    <row r="33" spans="2:3" s="152" customFormat="1" ht="24" customHeight="1" x14ac:dyDescent="0.25">
      <c r="B33" s="150" t="s">
        <v>421</v>
      </c>
      <c r="C33" s="153"/>
    </row>
    <row r="34" spans="2:3" ht="42.75" x14ac:dyDescent="0.25">
      <c r="B34" s="154" t="s">
        <v>424</v>
      </c>
      <c r="C34" s="113"/>
    </row>
    <row r="35" spans="2:3" x14ac:dyDescent="0.25">
      <c r="B35" s="111"/>
      <c r="C35" s="112"/>
    </row>
    <row r="36" spans="2:3" s="121" customFormat="1" ht="25.5" customHeight="1" x14ac:dyDescent="0.25">
      <c r="B36" s="122" t="s">
        <v>420</v>
      </c>
      <c r="C36" s="120"/>
    </row>
    <row r="37" spans="2:3" s="149" customFormat="1" ht="24" customHeight="1" x14ac:dyDescent="0.25">
      <c r="B37" s="150" t="s">
        <v>415</v>
      </c>
      <c r="C37" s="151"/>
    </row>
    <row r="38" spans="2:3" ht="28.5" x14ac:dyDescent="0.25">
      <c r="B38" s="154" t="s">
        <v>427</v>
      </c>
      <c r="C38" s="116"/>
    </row>
    <row r="39" spans="2:3" s="152" customFormat="1" ht="24" customHeight="1" x14ac:dyDescent="0.25">
      <c r="B39" s="150" t="s">
        <v>407</v>
      </c>
      <c r="C39" s="153"/>
    </row>
    <row r="40" spans="2:3" ht="57" x14ac:dyDescent="0.25">
      <c r="B40" s="147" t="s">
        <v>426</v>
      </c>
      <c r="C40" s="119"/>
    </row>
    <row r="41" spans="2:3" x14ac:dyDescent="0.25">
      <c r="B41" s="113"/>
      <c r="C41" s="113"/>
    </row>
    <row r="42" spans="2:3" s="121" customFormat="1" ht="25.5" customHeight="1" x14ac:dyDescent="0.25">
      <c r="B42" s="122" t="s">
        <v>413</v>
      </c>
      <c r="C42" s="120"/>
    </row>
    <row r="43" spans="2:3" s="149" customFormat="1" ht="24" customHeight="1" x14ac:dyDescent="0.25">
      <c r="B43" s="150" t="s">
        <v>415</v>
      </c>
      <c r="C43" s="151"/>
    </row>
    <row r="44" spans="2:3" ht="42.75" x14ac:dyDescent="0.25">
      <c r="B44" s="154" t="s">
        <v>430</v>
      </c>
      <c r="C44" s="119"/>
    </row>
    <row r="45" spans="2:3" s="152" customFormat="1" ht="24" customHeight="1" x14ac:dyDescent="0.25">
      <c r="B45" s="150" t="s">
        <v>421</v>
      </c>
      <c r="C45" s="153"/>
    </row>
    <row r="46" spans="2:3" x14ac:dyDescent="0.25">
      <c r="B46" s="154" t="s">
        <v>431</v>
      </c>
      <c r="C46" s="11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1D1B-6E9C-4D6F-8215-264008D5158E}">
  <sheetPr>
    <pageSetUpPr fitToPage="1"/>
  </sheetPr>
  <dimension ref="A1:R117"/>
  <sheetViews>
    <sheetView showGridLines="0" zoomScaleNormal="100" workbookViewId="0">
      <pane xSplit="6" ySplit="5" topLeftCell="G6" activePane="bottomRight" state="frozen"/>
      <selection activeCell="E1" sqref="E1"/>
      <selection pane="topRight" activeCell="G1" sqref="G1"/>
      <selection pane="bottomLeft" activeCell="E9" sqref="E9"/>
      <selection pane="bottomRight" activeCell="E9" sqref="E9"/>
    </sheetView>
  </sheetViews>
  <sheetFormatPr defaultColWidth="0" defaultRowHeight="14.25" zeroHeight="1" outlineLevelCol="1" x14ac:dyDescent="0.25"/>
  <cols>
    <col min="1" max="2" width="9.140625" style="2" hidden="1" customWidth="1"/>
    <col min="3" max="3" width="9.28515625" style="2" hidden="1" customWidth="1"/>
    <col min="4" max="4" width="6.7109375" style="2" hidden="1" customWidth="1"/>
    <col min="5" max="5" width="5.42578125" style="2" customWidth="1"/>
    <col min="6" max="6" width="96.28515625" style="2" customWidth="1"/>
    <col min="7" max="7" width="34.85546875" style="2" customWidth="1" outlineLevel="1"/>
    <col min="8" max="8" width="95.7109375" style="2" customWidth="1" outlineLevel="1"/>
    <col min="9" max="9" width="12.7109375" style="2" customWidth="1"/>
    <col min="10" max="10" width="14" style="2" customWidth="1"/>
    <col min="11" max="11" width="11.7109375" style="2" customWidth="1"/>
    <col min="12" max="12" width="18.7109375" style="2" customWidth="1"/>
    <col min="13" max="13" width="80.7109375" style="2" customWidth="1" outlineLevel="1"/>
    <col min="14" max="14" width="17.7109375" style="2" customWidth="1" outlineLevel="1"/>
    <col min="15" max="15" width="10.7109375" style="2" customWidth="1" outlineLevel="1"/>
    <col min="16" max="16" width="11.85546875" style="2" customWidth="1" outlineLevel="1"/>
    <col min="17" max="17" width="14" style="2" customWidth="1"/>
    <col min="18" max="18" width="40.7109375" style="2" hidden="1"/>
    <col min="19" max="16384" width="9.140625" style="2" hidden="1"/>
  </cols>
  <sheetData>
    <row r="1" spans="1:17" s="91" customFormat="1" ht="65.099999999999994" customHeight="1" x14ac:dyDescent="0.25">
      <c r="E1" s="92"/>
    </row>
    <row r="2" spans="1:17" s="93" customFormat="1" x14ac:dyDescent="0.25">
      <c r="F2" s="99" t="s">
        <v>389</v>
      </c>
    </row>
    <row r="3" spans="1:17" s="93" customFormat="1" ht="30" customHeight="1" x14ac:dyDescent="0.25">
      <c r="F3" s="94" t="s">
        <v>396</v>
      </c>
    </row>
    <row r="4" spans="1:17" s="93" customFormat="1" x14ac:dyDescent="0.25"/>
    <row r="5" spans="1:17" s="97" customFormat="1" ht="39.950000000000003" customHeight="1" x14ac:dyDescent="0.25">
      <c r="A5" s="95" t="s">
        <v>122</v>
      </c>
      <c r="B5" s="95" t="s">
        <v>118</v>
      </c>
      <c r="C5" s="95" t="s">
        <v>119</v>
      </c>
      <c r="D5" s="95" t="s">
        <v>120</v>
      </c>
      <c r="E5" s="96" t="s">
        <v>0</v>
      </c>
      <c r="F5" s="98" t="s">
        <v>1</v>
      </c>
      <c r="G5" s="96" t="s">
        <v>123</v>
      </c>
      <c r="H5" s="96" t="s">
        <v>249</v>
      </c>
      <c r="I5" s="96" t="s">
        <v>388</v>
      </c>
      <c r="J5" s="96" t="s">
        <v>242</v>
      </c>
      <c r="K5" s="96" t="s">
        <v>243</v>
      </c>
      <c r="L5" s="96" t="s">
        <v>244</v>
      </c>
      <c r="M5" s="96" t="s">
        <v>245</v>
      </c>
      <c r="N5" s="96" t="s">
        <v>246</v>
      </c>
      <c r="O5" s="96" t="s">
        <v>247</v>
      </c>
      <c r="P5" s="96" t="s">
        <v>395</v>
      </c>
      <c r="Q5" s="96" t="s">
        <v>248</v>
      </c>
    </row>
    <row r="6" spans="1:17" ht="28.5" customHeight="1" x14ac:dyDescent="0.25">
      <c r="A6" s="3" t="s">
        <v>61</v>
      </c>
      <c r="B6" s="3" t="s">
        <v>121</v>
      </c>
      <c r="C6" s="3" t="s">
        <v>121</v>
      </c>
      <c r="D6" s="3" t="s">
        <v>121</v>
      </c>
      <c r="E6" s="5" t="e" vm="1">
        <v>#VALUE!</v>
      </c>
      <c r="F6" s="6" t="s">
        <v>61</v>
      </c>
      <c r="G6" s="4"/>
      <c r="H6" s="4"/>
      <c r="I6" s="146" t="s">
        <v>414</v>
      </c>
      <c r="J6" s="3"/>
      <c r="K6" s="3"/>
      <c r="L6" s="3"/>
      <c r="M6" s="3"/>
      <c r="N6" s="3"/>
      <c r="O6" s="7"/>
      <c r="P6" s="3"/>
      <c r="Q6" s="3"/>
    </row>
    <row r="7" spans="1:17" s="21" customFormat="1" ht="21.75" customHeight="1" x14ac:dyDescent="0.25">
      <c r="A7" s="17" t="s">
        <v>61</v>
      </c>
      <c r="B7" s="17" t="s">
        <v>121</v>
      </c>
      <c r="C7" s="17" t="s">
        <v>121</v>
      </c>
      <c r="D7" s="17" t="s">
        <v>121</v>
      </c>
      <c r="E7" s="18" t="s">
        <v>2</v>
      </c>
      <c r="F7" s="19"/>
      <c r="G7" s="19"/>
      <c r="H7" s="19"/>
      <c r="I7" s="144" t="s">
        <v>414</v>
      </c>
      <c r="J7" s="19"/>
      <c r="K7" s="19"/>
      <c r="L7" s="19"/>
      <c r="M7" s="19"/>
      <c r="N7" s="19"/>
      <c r="O7" s="20"/>
      <c r="P7" s="19"/>
      <c r="Q7" s="19"/>
    </row>
    <row r="8" spans="1:17" s="16" customFormat="1" ht="21.75" customHeight="1" x14ac:dyDescent="0.25">
      <c r="A8" s="12" t="s">
        <v>61</v>
      </c>
      <c r="B8" s="12" t="s">
        <v>121</v>
      </c>
      <c r="C8" s="12" t="s">
        <v>121</v>
      </c>
      <c r="D8" s="12" t="s">
        <v>121</v>
      </c>
      <c r="E8" s="13" t="s">
        <v>2</v>
      </c>
      <c r="F8" s="14"/>
      <c r="G8" s="14"/>
      <c r="H8" s="14"/>
      <c r="I8" s="145" t="s">
        <v>414</v>
      </c>
      <c r="J8" s="14"/>
      <c r="K8" s="14"/>
      <c r="L8" s="14"/>
      <c r="M8" s="14"/>
      <c r="N8" s="14"/>
      <c r="O8" s="15"/>
      <c r="P8" s="14"/>
      <c r="Q8" s="14"/>
    </row>
    <row r="9" spans="1:17" ht="367.5" customHeight="1" x14ac:dyDescent="0.25">
      <c r="A9" s="3" t="s">
        <v>61</v>
      </c>
      <c r="B9" s="3" t="s">
        <v>121</v>
      </c>
      <c r="C9" s="3" t="s">
        <v>121</v>
      </c>
      <c r="D9" s="3" t="s">
        <v>121</v>
      </c>
      <c r="E9" s="5">
        <v>1.01</v>
      </c>
      <c r="F9" s="4" t="s">
        <v>3</v>
      </c>
      <c r="G9" s="4" t="s">
        <v>124</v>
      </c>
      <c r="H9" s="4" t="s">
        <v>125</v>
      </c>
      <c r="I9" s="4" t="str" cm="1">
        <f t="array" ref="I9">_xlfn.IFS($F$3="National Safety and Quality Digital Mental Health Standards","Applicable",
AND($F$3="Module for the NSQMHCMO Standards",INDEX(Reference!B:B,MATCH(A_1.01,Reference!A:A,0))="Module actions"),"Applicable",
AND($F$3="Module for the NSQMHCMO Standards",INDEX(Reference!B:B,MATCH(A_1.01,Reference!A:A,0))="Non-module actions"),"Non-module",
AND($F$3="Module for the NSQPCH Standards",INDEX(Reference!C:C,MATCH(A_1.01,Reference!A:A,0))="Module actions"),"Applicable",
AND($F$3="Module for the NSQPCH Standards",INDEX(Reference!C:C,MATCH(A_1.01,Reference!A:A,0))="Non-module actions"),"Non-module",
AND($F$3="Module for the NSQHS Standards",INDEX(Reference!D:D,MATCH(A_1.01,Reference!A:A,0))="Module actions"),"Applicable",
AND($F$3="Module for the NSQHS Standards",INDEX(Reference!D:D,MATCH(A_1.01,Reference!A:A,0))="Non-module actions"),"Non-module")</f>
        <v>Applicable</v>
      </c>
      <c r="J9" s="8" t="s">
        <v>250</v>
      </c>
      <c r="K9" s="9"/>
      <c r="L9" s="4" t="str" cm="1">
        <f t="array" ref="L9">_xlfn.IFS(ISBLANK(K9),"",K9&lt;50%,"Substantially not met",AND(K9&gt;=50%,K9&lt;80%),"Partially met",AND(K9&gt;=80%,K9&lt;100%),"Mostly met with some exceptions",K9=100%,"Met")</f>
        <v/>
      </c>
      <c r="M9" s="3"/>
      <c r="N9" s="3"/>
      <c r="O9" s="7"/>
      <c r="P9" s="3"/>
      <c r="Q9" s="8" t="s">
        <v>309</v>
      </c>
    </row>
    <row r="10" spans="1:17" s="16" customFormat="1" ht="21.75" customHeight="1" x14ac:dyDescent="0.25">
      <c r="A10" s="12" t="s">
        <v>61</v>
      </c>
      <c r="B10" s="12" t="s">
        <v>117</v>
      </c>
      <c r="C10" s="12" t="s">
        <v>117</v>
      </c>
      <c r="D10" s="12" t="s">
        <v>121</v>
      </c>
      <c r="E10" s="13" t="s">
        <v>4</v>
      </c>
      <c r="F10" s="14"/>
      <c r="G10" s="14"/>
      <c r="H10" s="14"/>
      <c r="I10" s="145" t="s">
        <v>414</v>
      </c>
      <c r="J10" s="14"/>
      <c r="K10" s="14"/>
      <c r="L10" s="14"/>
      <c r="M10" s="14"/>
      <c r="N10" s="14"/>
      <c r="O10" s="15"/>
      <c r="P10" s="14"/>
      <c r="Q10" s="14"/>
    </row>
    <row r="11" spans="1:17" ht="128.25" x14ac:dyDescent="0.25">
      <c r="A11" s="3" t="s">
        <v>61</v>
      </c>
      <c r="B11" s="3" t="s">
        <v>117</v>
      </c>
      <c r="C11" s="3" t="s">
        <v>117</v>
      </c>
      <c r="D11" s="3" t="s">
        <v>121</v>
      </c>
      <c r="E11" s="5">
        <v>1.02</v>
      </c>
      <c r="F11" s="4" t="s">
        <v>5</v>
      </c>
      <c r="G11" s="4" t="s">
        <v>126</v>
      </c>
      <c r="H11" s="4" t="s">
        <v>127</v>
      </c>
      <c r="I11" s="4" t="str" cm="1">
        <f t="array" ref="I11">_xlfn.IFS($F$3="National Safety and Quality Digital Mental Health Standards","Applicable",
AND($F$3="Module for the NSQMHCMO Standards",INDEX(Reference!B:B,MATCH(A_1.02,Reference!A:A,0))="Module actions"),"Applicable",
AND($F$3="Module for the NSQMHCMO Standards",INDEX(Reference!B:B,MATCH(A_1.02,Reference!A:A,0))="Non-module actions"),"Non-module",
AND($F$3="Module for the NSQPCH Standards",INDEX(Reference!C:C,MATCH(A_1.02,Reference!A:A,0))="Module actions"),"Applicable",
AND($F$3="Module for the NSQPCH Standards",INDEX(Reference!C:C,MATCH(A_1.02,Reference!A:A,0))="Non-module actions"),"Non-module",
AND($F$3="Module for the NSQHS Standards",INDEX(Reference!D:D,MATCH(A_1.02,Reference!A:A,0))="Module actions"),"Applicable",
AND($F$3="Module for the NSQHS Standards",INDEX(Reference!D:D,MATCH(A_1.02,Reference!A:A,0))="Non-module actions"),"Non-module")</f>
        <v>Applicable</v>
      </c>
      <c r="J11" s="8" t="s">
        <v>251</v>
      </c>
      <c r="K11" s="9"/>
      <c r="L11" s="4" t="str" cm="1">
        <f t="array" ref="L11">_xlfn.IFS(ISBLANK(K11),"",K11&lt;50%,"Substantially not met",AND(K11&gt;=50%,K11&lt;80%),"Partially met",AND(K11&gt;=80%,K11&lt;100%),"Mostly met with some exceptions",K11=100%,"Met")</f>
        <v/>
      </c>
      <c r="M11" s="3"/>
      <c r="N11" s="3"/>
      <c r="O11" s="7"/>
      <c r="P11" s="3"/>
      <c r="Q11" s="8" t="s">
        <v>310</v>
      </c>
    </row>
    <row r="12" spans="1:17" ht="171" x14ac:dyDescent="0.25">
      <c r="A12" s="3" t="s">
        <v>61</v>
      </c>
      <c r="B12" s="3" t="s">
        <v>117</v>
      </c>
      <c r="C12" s="3" t="s">
        <v>117</v>
      </c>
      <c r="D12" s="3" t="s">
        <v>117</v>
      </c>
      <c r="E12" s="5">
        <v>1.03</v>
      </c>
      <c r="F12" s="4" t="s">
        <v>6</v>
      </c>
      <c r="G12" s="4" t="s">
        <v>128</v>
      </c>
      <c r="H12" s="4" t="s">
        <v>129</v>
      </c>
      <c r="I12" s="4" t="str" cm="1">
        <f t="array" ref="I12">_xlfn.IFS($F$3="National Safety and Quality Digital Mental Health Standards","Applicable",
AND($F$3="Module for the NSQMHCMO Standards",INDEX(Reference!B:B,MATCH(A_1.03,Reference!A:A,0))="Module actions"),"Applicable",
AND($F$3="Module for the NSQMHCMO Standards",INDEX(Reference!B:B,MATCH(A_1.03,Reference!A:A,0))="Non-module actions"),"Non-module",
AND($F$3="Module for the NSQPCH Standards",INDEX(Reference!C:C,MATCH(A_1.03,Reference!A:A,0))="Module actions"),"Applicable",
AND($F$3="Module for the NSQPCH Standards",INDEX(Reference!C:C,MATCH(A_1.03,Reference!A:A,0))="Non-module actions"),"Non-module",
AND($F$3="Module for the NSQHS Standards",INDEX(Reference!D:D,MATCH(A_1.03,Reference!A:A,0))="Module actions"),"Applicable",
AND($F$3="Module for the NSQHS Standards",INDEX(Reference!D:D,MATCH(A_1.03,Reference!A:A,0))="Non-module actions"),"Non-module")</f>
        <v>Applicable</v>
      </c>
      <c r="J12" s="8" t="s">
        <v>252</v>
      </c>
      <c r="K12" s="9"/>
      <c r="L12" s="4" t="str" cm="1">
        <f t="array" ref="L12">_xlfn.IFS(ISBLANK(K12),"",K12&lt;50%,"Substantially not met",AND(K12&gt;=50%,K12&lt;80%),"Partially met",AND(K12&gt;=80%,K12&lt;100%),"Mostly met with some exceptions",K12=100%,"Met")</f>
        <v/>
      </c>
      <c r="M12" s="3"/>
      <c r="N12" s="3"/>
      <c r="O12" s="7"/>
      <c r="P12" s="3"/>
      <c r="Q12" s="8" t="s">
        <v>311</v>
      </c>
    </row>
    <row r="13" spans="1:17" ht="99.75" x14ac:dyDescent="0.25">
      <c r="A13" s="3" t="s">
        <v>61</v>
      </c>
      <c r="B13" s="3" t="s">
        <v>117</v>
      </c>
      <c r="C13" s="3" t="s">
        <v>117</v>
      </c>
      <c r="D13" s="3" t="s">
        <v>117</v>
      </c>
      <c r="E13" s="5">
        <v>1.04</v>
      </c>
      <c r="F13" s="4" t="s">
        <v>7</v>
      </c>
      <c r="G13" s="4" t="s">
        <v>130</v>
      </c>
      <c r="H13" s="4" t="s">
        <v>131</v>
      </c>
      <c r="I13" s="4" t="str" cm="1">
        <f t="array" ref="I13">_xlfn.IFS($F$3="National Safety and Quality Digital Mental Health Standards","Applicable",
AND($F$3="Module for the NSQMHCMO Standards",INDEX(Reference!B:B,MATCH(A_1.04,Reference!A:A,0))="Module actions"),"Applicable",
AND($F$3="Module for the NSQMHCMO Standards",INDEX(Reference!B:B,MATCH(A_1.04,Reference!A:A,0))="Non-module actions"),"Non-module",
AND($F$3="Module for the NSQPCH Standards",INDEX(Reference!C:C,MATCH(A_1.04,Reference!A:A,0))="Module actions"),"Applicable",
AND($F$3="Module for the NSQPCH Standards",INDEX(Reference!C:C,MATCH(A_1.04,Reference!A:A,0))="Non-module actions"),"Non-module",
AND($F$3="Module for the NSQHS Standards",INDEX(Reference!D:D,MATCH(A_1.04,Reference!A:A,0))="Module actions"),"Applicable",
AND($F$3="Module for the NSQHS Standards",INDEX(Reference!D:D,MATCH(A_1.04,Reference!A:A,0))="Non-module actions"),"Non-module")</f>
        <v>Applicable</v>
      </c>
      <c r="J13" s="8" t="s">
        <v>253</v>
      </c>
      <c r="K13" s="9"/>
      <c r="L13" s="4" t="str" cm="1">
        <f t="array" ref="L13">_xlfn.IFS(ISBLANK(K13),"",K13&lt;50%,"Substantially not met",AND(K13&gt;=50%,K13&lt;80%),"Partially met",AND(K13&gt;=80%,K13&lt;100%),"Mostly met with some exceptions",K13=100%,"Met")</f>
        <v/>
      </c>
      <c r="M13" s="3"/>
      <c r="N13" s="3"/>
      <c r="O13" s="7"/>
      <c r="P13" s="3"/>
      <c r="Q13" s="8" t="s">
        <v>312</v>
      </c>
    </row>
    <row r="14" spans="1:17" ht="142.5" x14ac:dyDescent="0.25">
      <c r="A14" s="3" t="s">
        <v>61</v>
      </c>
      <c r="B14" s="3" t="s">
        <v>117</v>
      </c>
      <c r="C14" s="3" t="s">
        <v>117</v>
      </c>
      <c r="D14" s="3" t="s">
        <v>121</v>
      </c>
      <c r="E14" s="5">
        <v>1.05</v>
      </c>
      <c r="F14" s="4" t="s">
        <v>8</v>
      </c>
      <c r="G14" s="4" t="s">
        <v>132</v>
      </c>
      <c r="H14" s="4" t="s">
        <v>133</v>
      </c>
      <c r="I14" s="4" t="str" cm="1">
        <f t="array" ref="I14">_xlfn.IFS($F$3="National Safety and Quality Digital Mental Health Standards","Applicable",
AND($F$3="Module for the NSQMHCMO Standards",INDEX(Reference!B:B,MATCH(A_1.05,Reference!A:A,0))="Module actions"),"Applicable",
AND($F$3="Module for the NSQMHCMO Standards",INDEX(Reference!B:B,MATCH(A_1.05,Reference!A:A,0))="Non-module actions"),"Non-module",
AND($F$3="Module for the NSQPCH Standards",INDEX(Reference!C:C,MATCH(A_1.05,Reference!A:A,0))="Module actions"),"Applicable",
AND($F$3="Module for the NSQPCH Standards",INDEX(Reference!C:C,MATCH(A_1.05,Reference!A:A,0))="Non-module actions"),"Non-module",
AND($F$3="Module for the NSQHS Standards",INDEX(Reference!D:D,MATCH(A_1.05,Reference!A:A,0))="Module actions"),"Applicable",
AND($F$3="Module for the NSQHS Standards",INDEX(Reference!D:D,MATCH(A_1.05,Reference!A:A,0))="Non-module actions"),"Non-module")</f>
        <v>Applicable</v>
      </c>
      <c r="J14" s="8" t="s">
        <v>254</v>
      </c>
      <c r="K14" s="9"/>
      <c r="L14" s="4" t="str" cm="1">
        <f t="array" ref="L14">_xlfn.IFS(ISBLANK(K14),"",K14&lt;50%,"Substantially not met",AND(K14&gt;=50%,K14&lt;80%),"Partially met",AND(K14&gt;=80%,K14&lt;100%),"Mostly met with some exceptions",K14=100%,"Met")</f>
        <v/>
      </c>
      <c r="M14" s="3"/>
      <c r="N14" s="3"/>
      <c r="O14" s="7"/>
      <c r="P14" s="3"/>
      <c r="Q14" s="8" t="s">
        <v>313</v>
      </c>
    </row>
    <row r="15" spans="1:17" s="16" customFormat="1" ht="21.75" customHeight="1" x14ac:dyDescent="0.25">
      <c r="A15" s="12" t="s">
        <v>61</v>
      </c>
      <c r="B15" s="12" t="s">
        <v>121</v>
      </c>
      <c r="C15" s="12" t="s">
        <v>117</v>
      </c>
      <c r="D15" s="12" t="s">
        <v>121</v>
      </c>
      <c r="E15" s="13" t="s">
        <v>9</v>
      </c>
      <c r="F15" s="14"/>
      <c r="G15" s="14"/>
      <c r="H15" s="14"/>
      <c r="I15" s="145" t="s">
        <v>414</v>
      </c>
      <c r="J15" s="14"/>
      <c r="K15" s="14"/>
      <c r="L15" s="14"/>
      <c r="M15" s="14"/>
      <c r="N15" s="14"/>
      <c r="O15" s="15"/>
      <c r="P15" s="14"/>
      <c r="Q15" s="14"/>
    </row>
    <row r="16" spans="1:17" ht="213.75" x14ac:dyDescent="0.25">
      <c r="A16" s="3" t="s">
        <v>61</v>
      </c>
      <c r="B16" s="3" t="s">
        <v>121</v>
      </c>
      <c r="C16" s="3" t="s">
        <v>117</v>
      </c>
      <c r="D16" s="3" t="s">
        <v>121</v>
      </c>
      <c r="E16" s="5">
        <v>1.06</v>
      </c>
      <c r="F16" s="4" t="s">
        <v>10</v>
      </c>
      <c r="G16" s="4" t="s">
        <v>134</v>
      </c>
      <c r="H16" s="4" t="s">
        <v>135</v>
      </c>
      <c r="I16" s="4" t="str" cm="1">
        <f t="array" ref="I16">_xlfn.IFS($F$3="National Safety and Quality Digital Mental Health Standards","Applicable",
AND($F$3="Module for the NSQMHCMO Standards",INDEX(Reference!B:B,MATCH(A_1.06,Reference!A:A,0))="Module actions"),"Applicable",
AND($F$3="Module for the NSQMHCMO Standards",INDEX(Reference!B:B,MATCH(A_1.06,Reference!A:A,0))="Non-module actions"),"Non-module",
AND($F$3="Module for the NSQPCH Standards",INDEX(Reference!C:C,MATCH(A_1.06,Reference!A:A,0))="Module actions"),"Applicable",
AND($F$3="Module for the NSQPCH Standards",INDEX(Reference!C:C,MATCH(A_1.06,Reference!A:A,0))="Non-module actions"),"Non-module",
AND($F$3="Module for the NSQHS Standards",INDEX(Reference!D:D,MATCH(A_1.06,Reference!A:A,0))="Module actions"),"Applicable",
AND($F$3="Module for the NSQHS Standards",INDEX(Reference!D:D,MATCH(A_1.06,Reference!A:A,0))="Non-module actions"),"Non-module")</f>
        <v>Applicable</v>
      </c>
      <c r="J16" s="8" t="s">
        <v>255</v>
      </c>
      <c r="K16" s="9"/>
      <c r="L16" s="4" t="str" cm="1">
        <f t="array" ref="L16">_xlfn.IFS(ISBLANK(K16),"",K16&lt;50%,"Substantially not met",AND(K16&gt;=50%,K16&lt;80%),"Partially met",AND(K16&gt;=80%,K16&lt;100%),"Mostly met with some exceptions",K16=100%,"Met")</f>
        <v/>
      </c>
      <c r="M16" s="3"/>
      <c r="N16" s="3"/>
      <c r="O16" s="7"/>
      <c r="P16" s="3"/>
      <c r="Q16" s="8" t="s">
        <v>314</v>
      </c>
    </row>
    <row r="17" spans="1:17" s="21" customFormat="1" ht="21.75" customHeight="1" x14ac:dyDescent="0.25">
      <c r="A17" s="17" t="s">
        <v>61</v>
      </c>
      <c r="B17" s="17" t="s">
        <v>121</v>
      </c>
      <c r="C17" s="17" t="s">
        <v>121</v>
      </c>
      <c r="D17" s="17" t="s">
        <v>121</v>
      </c>
      <c r="E17" s="18" t="s">
        <v>11</v>
      </c>
      <c r="F17" s="19"/>
      <c r="G17" s="19"/>
      <c r="H17" s="19"/>
      <c r="I17" s="144" t="s">
        <v>414</v>
      </c>
      <c r="J17" s="19"/>
      <c r="K17" s="19"/>
      <c r="L17" s="19"/>
      <c r="M17" s="19"/>
      <c r="N17" s="19"/>
      <c r="O17" s="20"/>
      <c r="P17" s="19"/>
      <c r="Q17" s="19"/>
    </row>
    <row r="18" spans="1:17" s="16" customFormat="1" ht="21.75" customHeight="1" x14ac:dyDescent="0.25">
      <c r="A18" s="12" t="s">
        <v>61</v>
      </c>
      <c r="B18" s="12" t="s">
        <v>117</v>
      </c>
      <c r="C18" s="12" t="s">
        <v>117</v>
      </c>
      <c r="D18" s="12" t="s">
        <v>117</v>
      </c>
      <c r="E18" s="13" t="s">
        <v>12</v>
      </c>
      <c r="F18" s="14"/>
      <c r="G18" s="14"/>
      <c r="H18" s="14"/>
      <c r="I18" s="145" t="s">
        <v>414</v>
      </c>
      <c r="J18" s="14"/>
      <c r="K18" s="14"/>
      <c r="L18" s="14"/>
      <c r="M18" s="14"/>
      <c r="N18" s="14"/>
      <c r="O18" s="15"/>
      <c r="P18" s="14"/>
      <c r="Q18" s="14"/>
    </row>
    <row r="19" spans="1:17" ht="213.75" x14ac:dyDescent="0.25">
      <c r="A19" s="3" t="s">
        <v>61</v>
      </c>
      <c r="B19" s="3" t="s">
        <v>117</v>
      </c>
      <c r="C19" s="3" t="s">
        <v>117</v>
      </c>
      <c r="D19" s="3" t="s">
        <v>117</v>
      </c>
      <c r="E19" s="5">
        <v>1.07</v>
      </c>
      <c r="F19" s="4" t="s">
        <v>13</v>
      </c>
      <c r="G19" s="4" t="s">
        <v>136</v>
      </c>
      <c r="H19" s="4" t="s">
        <v>137</v>
      </c>
      <c r="I19" s="4" t="str" cm="1">
        <f t="array" ref="I19">_xlfn.IFS($F$3="National Safety and Quality Digital Mental Health Standards","Applicable",
AND($F$3="Module for the NSQMHCMO Standards",INDEX(Reference!B:B,MATCH(A_1.07,Reference!A:A,0))="Module actions"),"Applicable",
AND($F$3="Module for the NSQMHCMO Standards",INDEX(Reference!B:B,MATCH(A_1.07,Reference!A:A,0))="Non-module actions"),"Non-module",
AND($F$3="Module for the NSQPCH Standards",INDEX(Reference!C:C,MATCH(A_1.07,Reference!A:A,0))="Module actions"),"Applicable",
AND($F$3="Module for the NSQPCH Standards",INDEX(Reference!C:C,MATCH(A_1.07,Reference!A:A,0))="Non-module actions"),"Non-module",
AND($F$3="Module for the NSQHS Standards",INDEX(Reference!D:D,MATCH(A_1.07,Reference!A:A,0))="Module actions"),"Applicable",
AND($F$3="Module for the NSQHS Standards",INDEX(Reference!D:D,MATCH(A_1.07,Reference!A:A,0))="Non-module actions"),"Non-module")</f>
        <v>Applicable</v>
      </c>
      <c r="J19" s="8" t="s">
        <v>256</v>
      </c>
      <c r="K19" s="9"/>
      <c r="L19" s="4" t="str" cm="1">
        <f t="array" ref="L19">_xlfn.IFS(ISBLANK(K19),"",K19&lt;50%,"Substantially not met",AND(K19&gt;=50%,K19&lt;80%),"Partially met",AND(K19&gt;=80%,K19&lt;100%),"Mostly met with some exceptions",K19=100%,"Met")</f>
        <v/>
      </c>
      <c r="M19" s="3"/>
      <c r="N19" s="3"/>
      <c r="O19" s="7"/>
      <c r="P19" s="3"/>
      <c r="Q19" s="8" t="s">
        <v>315</v>
      </c>
    </row>
    <row r="20" spans="1:17" s="16" customFormat="1" ht="21.75" customHeight="1" x14ac:dyDescent="0.25">
      <c r="A20" s="12" t="s">
        <v>61</v>
      </c>
      <c r="B20" s="12" t="s">
        <v>117</v>
      </c>
      <c r="C20" s="12" t="s">
        <v>117</v>
      </c>
      <c r="D20" s="12" t="s">
        <v>117</v>
      </c>
      <c r="E20" s="13" t="s">
        <v>14</v>
      </c>
      <c r="F20" s="14"/>
      <c r="G20" s="14"/>
      <c r="H20" s="14"/>
      <c r="I20" s="145" t="s">
        <v>414</v>
      </c>
      <c r="J20" s="14"/>
      <c r="K20" s="14"/>
      <c r="L20" s="14"/>
      <c r="M20" s="14"/>
      <c r="N20" s="14"/>
      <c r="O20" s="15"/>
      <c r="P20" s="14"/>
      <c r="Q20" s="14"/>
    </row>
    <row r="21" spans="1:17" ht="242.25" x14ac:dyDescent="0.25">
      <c r="A21" s="3" t="s">
        <v>61</v>
      </c>
      <c r="B21" s="3" t="s">
        <v>117</v>
      </c>
      <c r="C21" s="3" t="s">
        <v>117</v>
      </c>
      <c r="D21" s="3" t="s">
        <v>117</v>
      </c>
      <c r="E21" s="5">
        <v>1.08</v>
      </c>
      <c r="F21" s="4" t="s">
        <v>15</v>
      </c>
      <c r="G21" s="4" t="s">
        <v>138</v>
      </c>
      <c r="H21" s="4" t="s">
        <v>139</v>
      </c>
      <c r="I21" s="4" t="str" cm="1">
        <f t="array" ref="I21">_xlfn.IFS($F$3="National Safety and Quality Digital Mental Health Standards","Applicable",
AND($F$3="Module for the NSQMHCMO Standards",INDEX(Reference!B:B,MATCH(A_1.08,Reference!A:A,0))="Module actions"),"Applicable",
AND($F$3="Module for the NSQMHCMO Standards",INDEX(Reference!B:B,MATCH(A_1.08,Reference!A:A,0))="Non-module actions"),"Non-module",
AND($F$3="Module for the NSQPCH Standards",INDEX(Reference!C:C,MATCH(A_1.08,Reference!A:A,0))="Module actions"),"Applicable",
AND($F$3="Module for the NSQPCH Standards",INDEX(Reference!C:C,MATCH(A_1.08,Reference!A:A,0))="Non-module actions"),"Non-module",
AND($F$3="Module for the NSQHS Standards",INDEX(Reference!D:D,MATCH(A_1.08,Reference!A:A,0))="Module actions"),"Applicable",
AND($F$3="Module for the NSQHS Standards",INDEX(Reference!D:D,MATCH(A_1.08,Reference!A:A,0))="Non-module actions"),"Non-module")</f>
        <v>Applicable</v>
      </c>
      <c r="J21" s="8" t="s">
        <v>257</v>
      </c>
      <c r="K21" s="9"/>
      <c r="L21" s="4" t="str" cm="1">
        <f t="array" ref="L21">_xlfn.IFS(ISBLANK(K21),"",K21&lt;50%,"Substantially not met",AND(K21&gt;=50%,K21&lt;80%),"Partially met",AND(K21&gt;=80%,K21&lt;100%),"Mostly met with some exceptions",K21=100%,"Met")</f>
        <v/>
      </c>
      <c r="M21" s="3"/>
      <c r="N21" s="3"/>
      <c r="O21" s="7"/>
      <c r="P21" s="3"/>
      <c r="Q21" s="8" t="s">
        <v>316</v>
      </c>
    </row>
    <row r="22" spans="1:17" ht="185.25" x14ac:dyDescent="0.25">
      <c r="A22" s="3" t="s">
        <v>61</v>
      </c>
      <c r="B22" s="3" t="s">
        <v>117</v>
      </c>
      <c r="C22" s="3" t="s">
        <v>117</v>
      </c>
      <c r="D22" s="3" t="s">
        <v>117</v>
      </c>
      <c r="E22" s="5">
        <v>1.0900000000000001</v>
      </c>
      <c r="F22" s="4" t="s">
        <v>16</v>
      </c>
      <c r="G22" s="4" t="s">
        <v>140</v>
      </c>
      <c r="H22" s="4" t="s">
        <v>141</v>
      </c>
      <c r="I22" s="4" t="str" cm="1">
        <f t="array" ref="I22">_xlfn.IFS($F$3="National Safety and Quality Digital Mental Health Standards","Applicable",
AND($F$3="Module for the NSQMHCMO Standards",INDEX(Reference!B:B,MATCH(A_1.09,Reference!A:A,0))="Module actions"),"Applicable",
AND($F$3="Module for the NSQMHCMO Standards",INDEX(Reference!B:B,MATCH(A_1.09,Reference!A:A,0))="Non-module actions"),"Non-module",
AND($F$3="Module for the NSQPCH Standards",INDEX(Reference!C:C,MATCH(A_1.09,Reference!A:A,0))="Module actions"),"Applicable",
AND($F$3="Module for the NSQPCH Standards",INDEX(Reference!C:C,MATCH(A_1.09,Reference!A:A,0))="Non-module actions"),"Non-module",
AND($F$3="Module for the NSQHS Standards",INDEX(Reference!D:D,MATCH(A_1.09,Reference!A:A,0))="Module actions"),"Applicable",
AND($F$3="Module for the NSQHS Standards",INDEX(Reference!D:D,MATCH(A_1.09,Reference!A:A,0))="Non-module actions"),"Non-module")</f>
        <v>Applicable</v>
      </c>
      <c r="J22" s="8" t="s">
        <v>258</v>
      </c>
      <c r="K22" s="9"/>
      <c r="L22" s="4" t="str" cm="1">
        <f t="array" ref="L22">_xlfn.IFS(ISBLANK(K22),"",K22&lt;50%,"Substantially not met",AND(K22&gt;=50%,K22&lt;80%),"Partially met",AND(K22&gt;=80%,K22&lt;100%),"Mostly met with some exceptions",K22=100%,"Met")</f>
        <v/>
      </c>
      <c r="M22" s="3"/>
      <c r="N22" s="3"/>
      <c r="O22" s="7"/>
      <c r="P22" s="3"/>
      <c r="Q22" s="8" t="s">
        <v>317</v>
      </c>
    </row>
    <row r="23" spans="1:17" s="16" customFormat="1" ht="21.75" customHeight="1" x14ac:dyDescent="0.25">
      <c r="A23" s="12" t="s">
        <v>61</v>
      </c>
      <c r="B23" s="12" t="s">
        <v>121</v>
      </c>
      <c r="C23" s="12" t="s">
        <v>121</v>
      </c>
      <c r="D23" s="12" t="s">
        <v>121</v>
      </c>
      <c r="E23" s="13" t="s">
        <v>17</v>
      </c>
      <c r="F23" s="14"/>
      <c r="G23" s="14"/>
      <c r="H23" s="14"/>
      <c r="I23" s="145" t="s">
        <v>414</v>
      </c>
      <c r="J23" s="14"/>
      <c r="K23" s="14"/>
      <c r="L23" s="14"/>
      <c r="M23" s="14"/>
      <c r="N23" s="14"/>
      <c r="O23" s="15"/>
      <c r="P23" s="14"/>
      <c r="Q23" s="14"/>
    </row>
    <row r="24" spans="1:17" ht="299.25" x14ac:dyDescent="0.25">
      <c r="A24" s="3" t="s">
        <v>61</v>
      </c>
      <c r="B24" s="3" t="s">
        <v>121</v>
      </c>
      <c r="C24" s="3" t="s">
        <v>121</v>
      </c>
      <c r="D24" s="3" t="s">
        <v>121</v>
      </c>
      <c r="E24" s="5" t="s">
        <v>112</v>
      </c>
      <c r="F24" s="4" t="s">
        <v>18</v>
      </c>
      <c r="G24" s="4" t="s">
        <v>142</v>
      </c>
      <c r="H24" s="4" t="s">
        <v>143</v>
      </c>
      <c r="I24" s="4" t="str" cm="1">
        <f t="array" ref="I24">_xlfn.IFS($F$3="National Safety and Quality Digital Mental Health Standards","Applicable",
AND($F$3="Module for the NSQMHCMO Standards",INDEX(Reference!B:B,MATCH(A_1.10,Reference!A:A,0))="Module actions"),"Applicable",
AND($F$3="Module for the NSQMHCMO Standards",INDEX(Reference!B:B,MATCH(A_1.10,Reference!A:A,0))="Non-module actions"),"Non-module",
AND($F$3="Module for the NSQPCH Standards",INDEX(Reference!C:C,MATCH(A_1.10,Reference!A:A,0))="Module actions"),"Applicable",
AND($F$3="Module for the NSQPCH Standards",INDEX(Reference!C:C,MATCH(A_1.10,Reference!A:A,0))="Non-module actions"),"Non-module",
AND($F$3="Module for the NSQHS Standards",INDEX(Reference!D:D,MATCH(A_1.10,Reference!A:A,0))="Module actions"),"Applicable",
AND($F$3="Module for the NSQHS Standards",INDEX(Reference!D:D,MATCH(A_1.10,Reference!A:A,0))="Non-module actions"),"Non-module")</f>
        <v>Applicable</v>
      </c>
      <c r="J24" s="8" t="s">
        <v>259</v>
      </c>
      <c r="K24" s="9"/>
      <c r="L24" s="4" t="str" cm="1">
        <f t="array" ref="L24">_xlfn.IFS(ISBLANK(K24),"",K24&lt;50%,"Substantially not met",AND(K24&gt;=50%,K24&lt;80%),"Partially met",AND(K24&gt;=80%,K24&lt;100%),"Mostly met with some exceptions",K24=100%,"Met")</f>
        <v/>
      </c>
      <c r="M24" s="3"/>
      <c r="N24" s="3"/>
      <c r="O24" s="7"/>
      <c r="P24" s="3"/>
      <c r="Q24" s="8" t="s">
        <v>318</v>
      </c>
    </row>
    <row r="25" spans="1:17" s="16" customFormat="1" ht="21.75" customHeight="1" x14ac:dyDescent="0.25">
      <c r="A25" s="12" t="s">
        <v>61</v>
      </c>
      <c r="B25" s="12" t="s">
        <v>117</v>
      </c>
      <c r="C25" s="12" t="s">
        <v>117</v>
      </c>
      <c r="D25" s="12" t="s">
        <v>117</v>
      </c>
      <c r="E25" s="13" t="s">
        <v>19</v>
      </c>
      <c r="F25" s="14"/>
      <c r="G25" s="14"/>
      <c r="H25" s="14"/>
      <c r="I25" s="145" t="s">
        <v>414</v>
      </c>
      <c r="J25" s="14"/>
      <c r="K25" s="14"/>
      <c r="L25" s="14"/>
      <c r="M25" s="14"/>
      <c r="N25" s="14"/>
      <c r="O25" s="15"/>
      <c r="P25" s="14"/>
      <c r="Q25" s="14"/>
    </row>
    <row r="26" spans="1:17" ht="299.25" x14ac:dyDescent="0.25">
      <c r="A26" s="3" t="s">
        <v>61</v>
      </c>
      <c r="B26" s="3" t="s">
        <v>117</v>
      </c>
      <c r="C26" s="3" t="s">
        <v>117</v>
      </c>
      <c r="D26" s="3" t="s">
        <v>117</v>
      </c>
      <c r="E26" s="5">
        <v>1.1100000000000001</v>
      </c>
      <c r="F26" s="4" t="s">
        <v>20</v>
      </c>
      <c r="G26" s="4" t="s">
        <v>144</v>
      </c>
      <c r="H26" s="4" t="s">
        <v>145</v>
      </c>
      <c r="I26" s="4" t="str" cm="1">
        <f t="array" ref="I26">_xlfn.IFS($F$3="National Safety and Quality Digital Mental Health Standards","Applicable",
AND($F$3="Module for the NSQMHCMO Standards",INDEX(Reference!B:B,MATCH(A_1.11,Reference!A:A,0))="Module actions"),"Applicable",
AND($F$3="Module for the NSQMHCMO Standards",INDEX(Reference!B:B,MATCH(A_1.11,Reference!A:A,0))="Non-module actions"),"Non-module",
AND($F$3="Module for the NSQPCH Standards",INDEX(Reference!C:C,MATCH(A_1.11,Reference!A:A,0))="Module actions"),"Applicable",
AND($F$3="Module for the NSQPCH Standards",INDEX(Reference!C:C,MATCH(A_1.11,Reference!A:A,0))="Non-module actions"),"Non-module",
AND($F$3="Module for the NSQHS Standards",INDEX(Reference!D:D,MATCH(A_1.11,Reference!A:A,0))="Module actions"),"Applicable",
AND($F$3="Module for the NSQHS Standards",INDEX(Reference!D:D,MATCH(A_1.11,Reference!A:A,0))="Non-module actions"),"Non-module")</f>
        <v>Applicable</v>
      </c>
      <c r="J26" s="8" t="s">
        <v>260</v>
      </c>
      <c r="K26" s="9"/>
      <c r="L26" s="4" t="str" cm="1">
        <f t="array" ref="L26">_xlfn.IFS(ISBLANK(K26),"",K26&lt;50%,"Substantially not met",AND(K26&gt;=50%,K26&lt;80%),"Partially met",AND(K26&gt;=80%,K26&lt;100%),"Mostly met with some exceptions",K26=100%,"Met")</f>
        <v/>
      </c>
      <c r="M26" s="3"/>
      <c r="N26" s="3"/>
      <c r="O26" s="7"/>
      <c r="P26" s="3"/>
      <c r="Q26" s="8" t="s">
        <v>319</v>
      </c>
    </row>
    <row r="27" spans="1:17" ht="99.75" x14ac:dyDescent="0.25">
      <c r="A27" s="3" t="s">
        <v>61</v>
      </c>
      <c r="B27" s="3" t="s">
        <v>117</v>
      </c>
      <c r="C27" s="3" t="s">
        <v>117</v>
      </c>
      <c r="D27" s="3" t="s">
        <v>117</v>
      </c>
      <c r="E27" s="5">
        <v>1.1200000000000001</v>
      </c>
      <c r="F27" s="4" t="s">
        <v>21</v>
      </c>
      <c r="G27" s="4" t="s">
        <v>146</v>
      </c>
      <c r="H27" s="4" t="s">
        <v>147</v>
      </c>
      <c r="I27" s="4" t="str" cm="1">
        <f t="array" ref="I27">_xlfn.IFS($F$3="National Safety and Quality Digital Mental Health Standards","Applicable",
AND($F$3="Module for the NSQMHCMO Standards",INDEX(Reference!B:B,MATCH(A_1.12,Reference!A:A,0))="Module actions"),"Applicable",
AND($F$3="Module for the NSQMHCMO Standards",INDEX(Reference!B:B,MATCH(A_1.12,Reference!A:A,0))="Non-module actions"),"Non-module",
AND($F$3="Module for the NSQPCH Standards",INDEX(Reference!C:C,MATCH(A_1.12,Reference!A:A,0))="Module actions"),"Applicable",
AND($F$3="Module for the NSQPCH Standards",INDEX(Reference!C:C,MATCH(A_1.12,Reference!A:A,0))="Non-module actions"),"Non-module",
AND($F$3="Module for the NSQHS Standards",INDEX(Reference!D:D,MATCH(A_1.12,Reference!A:A,0))="Module actions"),"Applicable",
AND($F$3="Module for the NSQHS Standards",INDEX(Reference!D:D,MATCH(A_1.12,Reference!A:A,0))="Non-module actions"),"Non-module")</f>
        <v>Applicable</v>
      </c>
      <c r="J27" s="8" t="s">
        <v>261</v>
      </c>
      <c r="K27" s="9"/>
      <c r="L27" s="4" t="str" cm="1">
        <f t="array" ref="L27">_xlfn.IFS(ISBLANK(K27),"",K27&lt;50%,"Substantially not met",AND(K27&gt;=50%,K27&lt;80%),"Partially met",AND(K27&gt;=80%,K27&lt;100%),"Mostly met with some exceptions",K27=100%,"Met")</f>
        <v/>
      </c>
      <c r="M27" s="3"/>
      <c r="N27" s="3"/>
      <c r="O27" s="7"/>
      <c r="P27" s="3"/>
      <c r="Q27" s="8" t="s">
        <v>320</v>
      </c>
    </row>
    <row r="28" spans="1:17" s="16" customFormat="1" ht="21.75" customHeight="1" x14ac:dyDescent="0.25">
      <c r="A28" s="12" t="s">
        <v>61</v>
      </c>
      <c r="B28" s="12" t="s">
        <v>117</v>
      </c>
      <c r="C28" s="12" t="s">
        <v>117</v>
      </c>
      <c r="D28" s="12" t="s">
        <v>117</v>
      </c>
      <c r="E28" s="13" t="s">
        <v>22</v>
      </c>
      <c r="F28" s="14"/>
      <c r="G28" s="14"/>
      <c r="H28" s="14"/>
      <c r="I28" s="145" t="s">
        <v>414</v>
      </c>
      <c r="J28" s="14"/>
      <c r="K28" s="14"/>
      <c r="L28" s="14"/>
      <c r="M28" s="14"/>
      <c r="N28" s="14"/>
      <c r="O28" s="15"/>
      <c r="P28" s="14"/>
      <c r="Q28" s="14"/>
    </row>
    <row r="29" spans="1:17" ht="156.75" x14ac:dyDescent="0.25">
      <c r="A29" s="3" t="s">
        <v>61</v>
      </c>
      <c r="B29" s="3" t="s">
        <v>117</v>
      </c>
      <c r="C29" s="3" t="s">
        <v>117</v>
      </c>
      <c r="D29" s="3" t="s">
        <v>117</v>
      </c>
      <c r="E29" s="5">
        <v>1.1299999999999999</v>
      </c>
      <c r="F29" s="4" t="s">
        <v>23</v>
      </c>
      <c r="G29" s="4" t="s">
        <v>148</v>
      </c>
      <c r="H29" s="4" t="s">
        <v>149</v>
      </c>
      <c r="I29" s="4" t="str" cm="1">
        <f t="array" ref="I29">_xlfn.IFS($F$3="National Safety and Quality Digital Mental Health Standards","Applicable",
AND($F$3="Module for the NSQMHCMO Standards",INDEX(Reference!B:B,MATCH(A_1.13,Reference!A:A,0))="Module actions"),"Applicable",
AND($F$3="Module for the NSQMHCMO Standards",INDEX(Reference!B:B,MATCH(A_1.13,Reference!A:A,0))="Non-module actions"),"Non-module",
AND($F$3="Module for the NSQPCH Standards",INDEX(Reference!C:C,MATCH(A_1.13,Reference!A:A,0))="Module actions"),"Applicable",
AND($F$3="Module for the NSQPCH Standards",INDEX(Reference!C:C,MATCH(A_1.13,Reference!A:A,0))="Non-module actions"),"Non-module",
AND($F$3="Module for the NSQHS Standards",INDEX(Reference!D:D,MATCH(A_1.13,Reference!A:A,0))="Module actions"),"Applicable",
AND($F$3="Module for the NSQHS Standards",INDEX(Reference!D:D,MATCH(A_1.13,Reference!A:A,0))="Non-module actions"),"Non-module")</f>
        <v>Applicable</v>
      </c>
      <c r="J29" s="8" t="s">
        <v>262</v>
      </c>
      <c r="K29" s="9"/>
      <c r="L29" s="4" t="str" cm="1">
        <f t="array" ref="L29">_xlfn.IFS(ISBLANK(K29),"",K29&lt;50%,"Substantially not met",AND(K29&gt;=50%,K29&lt;80%),"Partially met",AND(K29&gt;=80%,K29&lt;100%),"Mostly met with some exceptions",K29=100%,"Met")</f>
        <v/>
      </c>
      <c r="M29" s="3"/>
      <c r="N29" s="3"/>
      <c r="O29" s="7"/>
      <c r="P29" s="3"/>
      <c r="Q29" s="8" t="s">
        <v>321</v>
      </c>
    </row>
    <row r="30" spans="1:17" ht="199.5" x14ac:dyDescent="0.25">
      <c r="A30" s="3" t="s">
        <v>61</v>
      </c>
      <c r="B30" s="3" t="s">
        <v>117</v>
      </c>
      <c r="C30" s="3" t="s">
        <v>117</v>
      </c>
      <c r="D30" s="3" t="s">
        <v>117</v>
      </c>
      <c r="E30" s="5">
        <v>1.1399999999999999</v>
      </c>
      <c r="F30" s="4" t="s">
        <v>24</v>
      </c>
      <c r="G30" s="4" t="s">
        <v>150</v>
      </c>
      <c r="H30" s="4" t="s">
        <v>151</v>
      </c>
      <c r="I30" s="4" t="str" cm="1">
        <f t="array" ref="I30">_xlfn.IFS($F$3="National Safety and Quality Digital Mental Health Standards","Applicable",
AND($F$3="Module for the NSQMHCMO Standards",INDEX(Reference!B:B,MATCH(A_1.14,Reference!A:A,0))="Module actions"),"Applicable",
AND($F$3="Module for the NSQMHCMO Standards",INDEX(Reference!B:B,MATCH(A_1.14,Reference!A:A,0))="Non-module actions"),"Non-module",
AND($F$3="Module for the NSQPCH Standards",INDEX(Reference!C:C,MATCH(A_1.14,Reference!A:A,0))="Module actions"),"Applicable",
AND($F$3="Module for the NSQPCH Standards",INDEX(Reference!C:C,MATCH(A_1.14,Reference!A:A,0))="Non-module actions"),"Non-module",
AND($F$3="Module for the NSQHS Standards",INDEX(Reference!D:D,MATCH(A_1.14,Reference!A:A,0))="Module actions"),"Applicable",
AND($F$3="Module for the NSQHS Standards",INDEX(Reference!D:D,MATCH(A_1.14,Reference!A:A,0))="Non-module actions"),"Non-module")</f>
        <v>Applicable</v>
      </c>
      <c r="J30" s="8" t="s">
        <v>263</v>
      </c>
      <c r="K30" s="9"/>
      <c r="L30" s="4" t="str" cm="1">
        <f t="array" ref="L30">_xlfn.IFS(ISBLANK(K30),"",K30&lt;50%,"Substantially not met",AND(K30&gt;=50%,K30&lt;80%),"Partially met",AND(K30&gt;=80%,K30&lt;100%),"Mostly met with some exceptions",K30=100%,"Met")</f>
        <v/>
      </c>
      <c r="M30" s="3"/>
      <c r="N30" s="3"/>
      <c r="O30" s="7"/>
      <c r="P30" s="3"/>
      <c r="Q30" s="8" t="s">
        <v>322</v>
      </c>
    </row>
    <row r="31" spans="1:17" s="16" customFormat="1" ht="21.75" customHeight="1" x14ac:dyDescent="0.25">
      <c r="A31" s="12" t="s">
        <v>61</v>
      </c>
      <c r="B31" s="12" t="s">
        <v>117</v>
      </c>
      <c r="C31" s="12" t="s">
        <v>117</v>
      </c>
      <c r="D31" s="12" t="s">
        <v>117</v>
      </c>
      <c r="E31" s="13" t="s">
        <v>25</v>
      </c>
      <c r="F31" s="14"/>
      <c r="G31" s="14"/>
      <c r="H31" s="14"/>
      <c r="I31" s="145" t="s">
        <v>414</v>
      </c>
      <c r="J31" s="14"/>
      <c r="K31" s="14"/>
      <c r="L31" s="14"/>
      <c r="M31" s="14"/>
      <c r="N31" s="14"/>
      <c r="O31" s="15"/>
      <c r="P31" s="14"/>
      <c r="Q31" s="14"/>
    </row>
    <row r="32" spans="1:17" ht="185.25" x14ac:dyDescent="0.25">
      <c r="A32" s="3" t="s">
        <v>61</v>
      </c>
      <c r="B32" s="3" t="s">
        <v>117</v>
      </c>
      <c r="C32" s="3" t="s">
        <v>117</v>
      </c>
      <c r="D32" s="3" t="s">
        <v>117</v>
      </c>
      <c r="E32" s="5">
        <v>1.1499999999999999</v>
      </c>
      <c r="F32" s="4" t="s">
        <v>26</v>
      </c>
      <c r="G32" s="4" t="s">
        <v>152</v>
      </c>
      <c r="H32" s="4" t="s">
        <v>153</v>
      </c>
      <c r="I32" s="4" t="str" cm="1">
        <f t="array" ref="I32">_xlfn.IFS($F$3="National Safety and Quality Digital Mental Health Standards","Applicable",
AND($F$3="Module for the NSQMHCMO Standards",INDEX(Reference!B:B,MATCH(A_1.15,Reference!A:A,0))="Module actions"),"Applicable",
AND($F$3="Module for the NSQMHCMO Standards",INDEX(Reference!B:B,MATCH(A_1.15,Reference!A:A,0))="Non-module actions"),"Non-module",
AND($F$3="Module for the NSQPCH Standards",INDEX(Reference!C:C,MATCH(A_1.15,Reference!A:A,0))="Module actions"),"Applicable",
AND($F$3="Module for the NSQPCH Standards",INDEX(Reference!C:C,MATCH(A_1.15,Reference!A:A,0))="Non-module actions"),"Non-module",
AND($F$3="Module for the NSQHS Standards",INDEX(Reference!D:D,MATCH(A_1.15,Reference!A:A,0))="Module actions"),"Applicable",
AND($F$3="Module for the NSQHS Standards",INDEX(Reference!D:D,MATCH(A_1.15,Reference!A:A,0))="Non-module actions"),"Non-module")</f>
        <v>Applicable</v>
      </c>
      <c r="J32" s="8" t="s">
        <v>264</v>
      </c>
      <c r="K32" s="9"/>
      <c r="L32" s="4" t="str" cm="1">
        <f t="array" ref="L32">_xlfn.IFS(ISBLANK(K32),"",K32&lt;50%,"Substantially not met",AND(K32&gt;=50%,K32&lt;80%),"Partially met",AND(K32&gt;=80%,K32&lt;100%),"Mostly met with some exceptions",K32=100%,"Met")</f>
        <v/>
      </c>
      <c r="M32" s="3"/>
      <c r="N32" s="3"/>
      <c r="O32" s="7"/>
      <c r="P32" s="3"/>
      <c r="Q32" s="8" t="s">
        <v>323</v>
      </c>
    </row>
    <row r="33" spans="1:17" s="16" customFormat="1" ht="21.75" customHeight="1" x14ac:dyDescent="0.25">
      <c r="A33" s="12" t="s">
        <v>61</v>
      </c>
      <c r="B33" s="12" t="s">
        <v>121</v>
      </c>
      <c r="C33" s="12" t="s">
        <v>117</v>
      </c>
      <c r="D33" s="12" t="s">
        <v>117</v>
      </c>
      <c r="E33" s="13" t="s">
        <v>27</v>
      </c>
      <c r="F33" s="14"/>
      <c r="G33" s="14"/>
      <c r="H33" s="14"/>
      <c r="I33" s="145" t="s">
        <v>414</v>
      </c>
      <c r="J33" s="14"/>
      <c r="K33" s="14"/>
      <c r="L33" s="14"/>
      <c r="M33" s="14"/>
      <c r="N33" s="14"/>
      <c r="O33" s="15"/>
      <c r="P33" s="14"/>
      <c r="Q33" s="14"/>
    </row>
    <row r="34" spans="1:17" ht="228" x14ac:dyDescent="0.25">
      <c r="A34" s="3" t="s">
        <v>61</v>
      </c>
      <c r="B34" s="3" t="s">
        <v>117</v>
      </c>
      <c r="C34" s="3" t="s">
        <v>117</v>
      </c>
      <c r="D34" s="3" t="s">
        <v>117</v>
      </c>
      <c r="E34" s="5">
        <v>1.1599999999999999</v>
      </c>
      <c r="F34" s="4" t="s">
        <v>28</v>
      </c>
      <c r="G34" s="4" t="s">
        <v>154</v>
      </c>
      <c r="H34" s="4" t="s">
        <v>155</v>
      </c>
      <c r="I34" s="4" t="str" cm="1">
        <f t="array" ref="I34">_xlfn.IFS($F$3="National Safety and Quality Digital Mental Health Standards","Applicable",
AND($F$3="Module for the NSQMHCMO Standards",INDEX(Reference!B:B,MATCH(A_1.16,Reference!A:A,0))="Module actions"),"Applicable",
AND($F$3="Module for the NSQMHCMO Standards",INDEX(Reference!B:B,MATCH(A_1.16,Reference!A:A,0))="Non-module actions"),"Non-module",
AND($F$3="Module for the NSQPCH Standards",INDEX(Reference!C:C,MATCH(A_1.16,Reference!A:A,0))="Module actions"),"Applicable",
AND($F$3="Module for the NSQPCH Standards",INDEX(Reference!C:C,MATCH(A_1.16,Reference!A:A,0))="Non-module actions"),"Non-module",
AND($F$3="Module for the NSQHS Standards",INDEX(Reference!D:D,MATCH(A_1.16,Reference!A:A,0))="Module actions"),"Applicable",
AND($F$3="Module for the NSQHS Standards",INDEX(Reference!D:D,MATCH(A_1.16,Reference!A:A,0))="Non-module actions"),"Non-module")</f>
        <v>Applicable</v>
      </c>
      <c r="J34" s="8" t="s">
        <v>265</v>
      </c>
      <c r="K34" s="9"/>
      <c r="L34" s="4" t="str" cm="1">
        <f t="array" ref="L34">_xlfn.IFS(ISBLANK(K34),"",K34&lt;50%,"Substantially not met",AND(K34&gt;=50%,K34&lt;80%),"Partially met",AND(K34&gt;=80%,K34&lt;100%),"Mostly met with some exceptions",K34=100%,"Met")</f>
        <v/>
      </c>
      <c r="M34" s="3"/>
      <c r="N34" s="3"/>
      <c r="O34" s="7"/>
      <c r="P34" s="3"/>
      <c r="Q34" s="8" t="s">
        <v>324</v>
      </c>
    </row>
    <row r="35" spans="1:17" ht="128.25" x14ac:dyDescent="0.25">
      <c r="A35" s="3" t="s">
        <v>61</v>
      </c>
      <c r="B35" s="3" t="s">
        <v>121</v>
      </c>
      <c r="C35" s="3" t="s">
        <v>117</v>
      </c>
      <c r="D35" s="3" t="s">
        <v>117</v>
      </c>
      <c r="E35" s="5">
        <v>1.17</v>
      </c>
      <c r="F35" s="4" t="s">
        <v>29</v>
      </c>
      <c r="G35" s="4" t="s">
        <v>156</v>
      </c>
      <c r="H35" s="4" t="s">
        <v>157</v>
      </c>
      <c r="I35" s="4" t="str" cm="1">
        <f t="array" ref="I35">_xlfn.IFS($F$3="National Safety and Quality Digital Mental Health Standards","Applicable",
AND($F$3="Module for the NSQMHCMO Standards",INDEX(Reference!B:B,MATCH(A_1.17,Reference!A:A,0))="Module actions"),"Applicable",
AND($F$3="Module for the NSQMHCMO Standards",INDEX(Reference!B:B,MATCH(A_1.17,Reference!A:A,0))="Non-module actions"),"Non-module",
AND($F$3="Module for the NSQPCH Standards",INDEX(Reference!C:C,MATCH(A_1.17,Reference!A:A,0))="Module actions"),"Applicable",
AND($F$3="Module for the NSQPCH Standards",INDEX(Reference!C:C,MATCH(A_1.17,Reference!A:A,0))="Non-module actions"),"Non-module",
AND($F$3="Module for the NSQHS Standards",INDEX(Reference!D:D,MATCH(A_1.17,Reference!A:A,0))="Module actions"),"Applicable",
AND($F$3="Module for the NSQHS Standards",INDEX(Reference!D:D,MATCH(A_1.17,Reference!A:A,0))="Non-module actions"),"Non-module")</f>
        <v>Applicable</v>
      </c>
      <c r="J35" s="8" t="s">
        <v>266</v>
      </c>
      <c r="K35" s="9"/>
      <c r="L35" s="4" t="str" cm="1">
        <f t="array" ref="L35">_xlfn.IFS(ISBLANK(K35),"",K35&lt;50%,"Substantially not met",AND(K35&gt;=50%,K35&lt;80%),"Partially met",AND(K35&gt;=80%,K35&lt;100%),"Mostly met with some exceptions",K35=100%,"Met")</f>
        <v/>
      </c>
      <c r="M35" s="3"/>
      <c r="N35" s="3"/>
      <c r="O35" s="7"/>
      <c r="P35" s="3"/>
      <c r="Q35" s="8" t="s">
        <v>325</v>
      </c>
    </row>
    <row r="36" spans="1:17" s="21" customFormat="1" ht="21.75" customHeight="1" x14ac:dyDescent="0.25">
      <c r="A36" s="17" t="s">
        <v>61</v>
      </c>
      <c r="B36" s="17" t="s">
        <v>121</v>
      </c>
      <c r="C36" s="17" t="s">
        <v>117</v>
      </c>
      <c r="D36" s="17" t="s">
        <v>121</v>
      </c>
      <c r="E36" s="18" t="s">
        <v>30</v>
      </c>
      <c r="F36" s="19"/>
      <c r="G36" s="19"/>
      <c r="H36" s="19"/>
      <c r="I36" s="144" t="s">
        <v>414</v>
      </c>
      <c r="J36" s="19"/>
      <c r="K36" s="19"/>
      <c r="L36" s="19"/>
      <c r="M36" s="19"/>
      <c r="N36" s="19"/>
      <c r="O36" s="20"/>
      <c r="P36" s="19"/>
      <c r="Q36" s="19"/>
    </row>
    <row r="37" spans="1:17" s="16" customFormat="1" ht="21.75" customHeight="1" x14ac:dyDescent="0.25">
      <c r="A37" s="12" t="s">
        <v>61</v>
      </c>
      <c r="B37" s="12" t="s">
        <v>117</v>
      </c>
      <c r="C37" s="12" t="s">
        <v>117</v>
      </c>
      <c r="D37" s="12" t="s">
        <v>117</v>
      </c>
      <c r="E37" s="13" t="s">
        <v>31</v>
      </c>
      <c r="F37" s="14"/>
      <c r="G37" s="14"/>
      <c r="H37" s="14"/>
      <c r="I37" s="145" t="s">
        <v>414</v>
      </c>
      <c r="J37" s="14"/>
      <c r="K37" s="14"/>
      <c r="L37" s="14"/>
      <c r="M37" s="14"/>
      <c r="N37" s="14"/>
      <c r="O37" s="15"/>
      <c r="P37" s="14"/>
      <c r="Q37" s="14"/>
    </row>
    <row r="38" spans="1:17" ht="71.25" x14ac:dyDescent="0.25">
      <c r="A38" s="3" t="s">
        <v>61</v>
      </c>
      <c r="B38" s="3" t="s">
        <v>117</v>
      </c>
      <c r="C38" s="3" t="s">
        <v>117</v>
      </c>
      <c r="D38" s="3" t="s">
        <v>117</v>
      </c>
      <c r="E38" s="5">
        <v>1.18</v>
      </c>
      <c r="F38" s="4" t="s">
        <v>32</v>
      </c>
      <c r="G38" s="4" t="s">
        <v>158</v>
      </c>
      <c r="H38" s="4" t="s">
        <v>159</v>
      </c>
      <c r="I38" s="4" t="str" cm="1">
        <f t="array" ref="I38">_xlfn.IFS($F$3="National Safety and Quality Digital Mental Health Standards","Applicable",
AND($F$3="Module for the NSQMHCMO Standards",INDEX(Reference!B:B,MATCH(A_1.18,Reference!A:A,0))="Module actions"),"Applicable",
AND($F$3="Module for the NSQMHCMO Standards",INDEX(Reference!B:B,MATCH(A_1.18,Reference!A:A,0))="Non-module actions"),"Non-module",
AND($F$3="Module for the NSQPCH Standards",INDEX(Reference!C:C,MATCH(A_1.18,Reference!A:A,0))="Module actions"),"Applicable",
AND($F$3="Module for the NSQPCH Standards",INDEX(Reference!C:C,MATCH(A_1.18,Reference!A:A,0))="Non-module actions"),"Non-module",
AND($F$3="Module for the NSQHS Standards",INDEX(Reference!D:D,MATCH(A_1.18,Reference!A:A,0))="Module actions"),"Applicable",
AND($F$3="Module for the NSQHS Standards",INDEX(Reference!D:D,MATCH(A_1.18,Reference!A:A,0))="Non-module actions"),"Non-module")</f>
        <v>Applicable</v>
      </c>
      <c r="J38" s="8" t="s">
        <v>267</v>
      </c>
      <c r="K38" s="9"/>
      <c r="L38" s="4" t="str" cm="1">
        <f t="array" ref="L38">_xlfn.IFS(ISBLANK(K38),"",K38&lt;50%,"Substantially not met",AND(K38&gt;=50%,K38&lt;80%),"Partially met",AND(K38&gt;=80%,K38&lt;100%),"Mostly met with some exceptions",K38=100%,"Met")</f>
        <v/>
      </c>
      <c r="M38" s="3"/>
      <c r="N38" s="3"/>
      <c r="O38" s="7"/>
      <c r="P38" s="3"/>
      <c r="Q38" s="8" t="s">
        <v>326</v>
      </c>
    </row>
    <row r="39" spans="1:17" ht="199.5" x14ac:dyDescent="0.25">
      <c r="A39" s="3" t="s">
        <v>61</v>
      </c>
      <c r="B39" s="3" t="s">
        <v>117</v>
      </c>
      <c r="C39" s="3" t="s">
        <v>117</v>
      </c>
      <c r="D39" s="3" t="s">
        <v>117</v>
      </c>
      <c r="E39" s="5">
        <v>1.19</v>
      </c>
      <c r="F39" s="4" t="s">
        <v>33</v>
      </c>
      <c r="G39" s="4" t="s">
        <v>160</v>
      </c>
      <c r="H39" s="4" t="s">
        <v>161</v>
      </c>
      <c r="I39" s="4" t="str" cm="1">
        <f t="array" ref="I39">_xlfn.IFS($F$3="National Safety and Quality Digital Mental Health Standards","Applicable",
AND($F$3="Module for the NSQMHCMO Standards",INDEX(Reference!B:B,MATCH(A_1.19,Reference!A:A,0))="Module actions"),"Applicable",
AND($F$3="Module for the NSQMHCMO Standards",INDEX(Reference!B:B,MATCH(A_1.19,Reference!A:A,0))="Non-module actions"),"Non-module",
AND($F$3="Module for the NSQPCH Standards",INDEX(Reference!C:C,MATCH(A_1.19,Reference!A:A,0))="Module actions"),"Applicable",
AND($F$3="Module for the NSQPCH Standards",INDEX(Reference!C:C,MATCH(A_1.19,Reference!A:A,0))="Non-module actions"),"Non-module",
AND($F$3="Module for the NSQHS Standards",INDEX(Reference!D:D,MATCH(A_1.19,Reference!A:A,0))="Module actions"),"Applicable",
AND($F$3="Module for the NSQHS Standards",INDEX(Reference!D:D,MATCH(A_1.19,Reference!A:A,0))="Non-module actions"),"Non-module")</f>
        <v>Applicable</v>
      </c>
      <c r="J39" s="8" t="s">
        <v>268</v>
      </c>
      <c r="K39" s="9"/>
      <c r="L39" s="4" t="str" cm="1">
        <f t="array" ref="L39">_xlfn.IFS(ISBLANK(K39),"",K39&lt;50%,"Substantially not met",AND(K39&gt;=50%,K39&lt;80%),"Partially met",AND(K39&gt;=80%,K39&lt;100%),"Mostly met with some exceptions",K39=100%,"Met")</f>
        <v/>
      </c>
      <c r="M39" s="3"/>
      <c r="N39" s="3"/>
      <c r="O39" s="7"/>
      <c r="P39" s="3"/>
      <c r="Q39" s="8" t="s">
        <v>327</v>
      </c>
    </row>
    <row r="40" spans="1:17" ht="114" x14ac:dyDescent="0.25">
      <c r="A40" s="3" t="s">
        <v>61</v>
      </c>
      <c r="B40" s="3" t="s">
        <v>117</v>
      </c>
      <c r="C40" s="3" t="s">
        <v>117</v>
      </c>
      <c r="D40" s="3" t="s">
        <v>117</v>
      </c>
      <c r="E40" s="5" t="s">
        <v>113</v>
      </c>
      <c r="F40" s="4" t="s">
        <v>34</v>
      </c>
      <c r="G40" s="4" t="s">
        <v>162</v>
      </c>
      <c r="H40" s="4" t="s">
        <v>163</v>
      </c>
      <c r="I40" s="4" t="str" cm="1">
        <f t="array" ref="I40">_xlfn.IFS($F$3="National Safety and Quality Digital Mental Health Standards","Applicable",
AND($F$3="Module for the NSQMHCMO Standards",INDEX(Reference!B:B,MATCH(A_1.20,Reference!A:A,0))="Module actions"),"Applicable",
AND($F$3="Module for the NSQMHCMO Standards",INDEX(Reference!B:B,MATCH(A_1.20,Reference!A:A,0))="Non-module actions"),"Non-module",
AND($F$3="Module for the NSQPCH Standards",INDEX(Reference!C:C,MATCH(A_1.20,Reference!A:A,0))="Module actions"),"Applicable",
AND($F$3="Module for the NSQPCH Standards",INDEX(Reference!C:C,MATCH(A_1.20,Reference!A:A,0))="Non-module actions"),"Non-module",
AND($F$3="Module for the NSQHS Standards",INDEX(Reference!D:D,MATCH(A_1.20,Reference!A:A,0))="Module actions"),"Applicable",
AND($F$3="Module for the NSQHS Standards",INDEX(Reference!D:D,MATCH(A_1.20,Reference!A:A,0))="Non-module actions"),"Non-module")</f>
        <v>Applicable</v>
      </c>
      <c r="J40" s="8" t="s">
        <v>269</v>
      </c>
      <c r="K40" s="9"/>
      <c r="L40" s="4" t="str" cm="1">
        <f t="array" ref="L40">_xlfn.IFS(ISBLANK(K40),"",K40&lt;50%,"Substantially not met",AND(K40&gt;=50%,K40&lt;80%),"Partially met",AND(K40&gt;=80%,K40&lt;100%),"Mostly met with some exceptions",K40=100%,"Met")</f>
        <v/>
      </c>
      <c r="M40" s="3"/>
      <c r="N40" s="3"/>
      <c r="O40" s="7"/>
      <c r="P40" s="3"/>
      <c r="Q40" s="8" t="s">
        <v>328</v>
      </c>
    </row>
    <row r="41" spans="1:17" s="16" customFormat="1" ht="21.75" customHeight="1" x14ac:dyDescent="0.25">
      <c r="A41" s="12" t="s">
        <v>61</v>
      </c>
      <c r="B41" s="12" t="s">
        <v>117</v>
      </c>
      <c r="C41" s="12" t="s">
        <v>117</v>
      </c>
      <c r="D41" s="12" t="s">
        <v>117</v>
      </c>
      <c r="E41" s="13" t="s">
        <v>35</v>
      </c>
      <c r="F41" s="14"/>
      <c r="G41" s="14"/>
      <c r="H41" s="14"/>
      <c r="I41" s="145" t="s">
        <v>414</v>
      </c>
      <c r="J41" s="14"/>
      <c r="K41" s="14"/>
      <c r="L41" s="14"/>
      <c r="M41" s="14"/>
      <c r="N41" s="14"/>
      <c r="O41" s="15"/>
      <c r="P41" s="14"/>
      <c r="Q41" s="14"/>
    </row>
    <row r="42" spans="1:17" ht="142.5" x14ac:dyDescent="0.25">
      <c r="A42" s="3" t="s">
        <v>61</v>
      </c>
      <c r="B42" s="3" t="s">
        <v>117</v>
      </c>
      <c r="C42" s="3" t="s">
        <v>117</v>
      </c>
      <c r="D42" s="3" t="s">
        <v>117</v>
      </c>
      <c r="E42" s="5">
        <v>1.21</v>
      </c>
      <c r="F42" s="4" t="s">
        <v>36</v>
      </c>
      <c r="G42" s="4" t="s">
        <v>164</v>
      </c>
      <c r="H42" s="4" t="s">
        <v>165</v>
      </c>
      <c r="I42" s="4" t="str" cm="1">
        <f t="array" ref="I42">_xlfn.IFS($F$3="National Safety and Quality Digital Mental Health Standards","Applicable",
AND($F$3="Module for the NSQMHCMO Standards",INDEX(Reference!B:B,MATCH(A_1.21,Reference!A:A,0))="Module actions"),"Applicable",
AND($F$3="Module for the NSQMHCMO Standards",INDEX(Reference!B:B,MATCH(A_1.21,Reference!A:A,0))="Non-module actions"),"Non-module",
AND($F$3="Module for the NSQPCH Standards",INDEX(Reference!C:C,MATCH(A_1.21,Reference!A:A,0))="Module actions"),"Applicable",
AND($F$3="Module for the NSQPCH Standards",INDEX(Reference!C:C,MATCH(A_1.21,Reference!A:A,0))="Non-module actions"),"Non-module",
AND($F$3="Module for the NSQHS Standards",INDEX(Reference!D:D,MATCH(A_1.21,Reference!A:A,0))="Module actions"),"Applicable",
AND($F$3="Module for the NSQHS Standards",INDEX(Reference!D:D,MATCH(A_1.21,Reference!A:A,0))="Non-module actions"),"Non-module")</f>
        <v>Applicable</v>
      </c>
      <c r="J42" s="8" t="s">
        <v>270</v>
      </c>
      <c r="K42" s="9"/>
      <c r="L42" s="4" t="str" cm="1">
        <f t="array" ref="L42">_xlfn.IFS(ISBLANK(K42),"",K42&lt;50%,"Substantially not met",AND(K42&gt;=50%,K42&lt;80%),"Partially met",AND(K42&gt;=80%,K42&lt;100%),"Mostly met with some exceptions",K42=100%,"Met")</f>
        <v/>
      </c>
      <c r="M42" s="3"/>
      <c r="N42" s="3"/>
      <c r="O42" s="7"/>
      <c r="P42" s="3"/>
      <c r="Q42" s="8" t="s">
        <v>329</v>
      </c>
    </row>
    <row r="43" spans="1:17" s="16" customFormat="1" ht="21.75" customHeight="1" x14ac:dyDescent="0.25">
      <c r="A43" s="12" t="s">
        <v>61</v>
      </c>
      <c r="B43" s="12" t="s">
        <v>121</v>
      </c>
      <c r="C43" s="12" t="s">
        <v>117</v>
      </c>
      <c r="D43" s="12" t="s">
        <v>121</v>
      </c>
      <c r="E43" s="13" t="s">
        <v>37</v>
      </c>
      <c r="F43" s="14"/>
      <c r="G43" s="14"/>
      <c r="H43" s="14"/>
      <c r="I43" s="145" t="s">
        <v>414</v>
      </c>
      <c r="J43" s="14"/>
      <c r="K43" s="14"/>
      <c r="L43" s="14"/>
      <c r="M43" s="14"/>
      <c r="N43" s="14"/>
      <c r="O43" s="15"/>
      <c r="P43" s="14"/>
      <c r="Q43" s="14"/>
    </row>
    <row r="44" spans="1:17" ht="270.75" x14ac:dyDescent="0.25">
      <c r="A44" s="3" t="s">
        <v>61</v>
      </c>
      <c r="B44" s="3" t="s">
        <v>117</v>
      </c>
      <c r="C44" s="3" t="s">
        <v>117</v>
      </c>
      <c r="D44" s="3" t="s">
        <v>117</v>
      </c>
      <c r="E44" s="5">
        <v>1.22</v>
      </c>
      <c r="F44" s="4" t="s">
        <v>38</v>
      </c>
      <c r="G44" s="4" t="s">
        <v>166</v>
      </c>
      <c r="H44" s="4" t="s">
        <v>167</v>
      </c>
      <c r="I44" s="4" t="str" cm="1">
        <f t="array" ref="I44">_xlfn.IFS($F$3="National Safety and Quality Digital Mental Health Standards","Applicable",
AND($F$3="Module for the NSQMHCMO Standards",INDEX(Reference!B:B,MATCH(A_1.22,Reference!A:A,0))="Module actions"),"Applicable",
AND($F$3="Module for the NSQMHCMO Standards",INDEX(Reference!B:B,MATCH(A_1.22,Reference!A:A,0))="Non-module actions"),"Non-module",
AND($F$3="Module for the NSQPCH Standards",INDEX(Reference!C:C,MATCH(A_1.22,Reference!A:A,0))="Module actions"),"Applicable",
AND($F$3="Module for the NSQPCH Standards",INDEX(Reference!C:C,MATCH(A_1.22,Reference!A:A,0))="Non-module actions"),"Non-module",
AND($F$3="Module for the NSQHS Standards",INDEX(Reference!D:D,MATCH(A_1.22,Reference!A:A,0))="Module actions"),"Applicable",
AND($F$3="Module for the NSQHS Standards",INDEX(Reference!D:D,MATCH(A_1.22,Reference!A:A,0))="Non-module actions"),"Non-module")</f>
        <v>Applicable</v>
      </c>
      <c r="J44" s="8" t="s">
        <v>271</v>
      </c>
      <c r="K44" s="9"/>
      <c r="L44" s="4" t="str" cm="1">
        <f t="array" ref="L44">_xlfn.IFS(ISBLANK(K44),"",K44&lt;50%,"Substantially not met",AND(K44&gt;=50%,K44&lt;80%),"Partially met",AND(K44&gt;=80%,K44&lt;100%),"Mostly met with some exceptions",K44=100%,"Met")</f>
        <v/>
      </c>
      <c r="M44" s="3"/>
      <c r="N44" s="3"/>
      <c r="O44" s="7"/>
      <c r="P44" s="3"/>
      <c r="Q44" s="8" t="s">
        <v>330</v>
      </c>
    </row>
    <row r="45" spans="1:17" ht="242.25" x14ac:dyDescent="0.25">
      <c r="A45" s="3" t="s">
        <v>61</v>
      </c>
      <c r="B45" s="3" t="s">
        <v>121</v>
      </c>
      <c r="C45" s="3" t="s">
        <v>117</v>
      </c>
      <c r="D45" s="3" t="s">
        <v>121</v>
      </c>
      <c r="E45" s="5">
        <v>1.23</v>
      </c>
      <c r="F45" s="4" t="s">
        <v>39</v>
      </c>
      <c r="G45" s="4" t="s">
        <v>168</v>
      </c>
      <c r="H45" s="4" t="s">
        <v>169</v>
      </c>
      <c r="I45" s="4" t="str" cm="1">
        <f t="array" ref="I45">_xlfn.IFS($F$3="National Safety and Quality Digital Mental Health Standards","Applicable",
AND($F$3="Module for the NSQMHCMO Standards",INDEX(Reference!B:B,MATCH(A_1.23,Reference!A:A,0))="Module actions"),"Applicable",
AND($F$3="Module for the NSQMHCMO Standards",INDEX(Reference!B:B,MATCH(A_1.23,Reference!A:A,0))="Non-module actions"),"Non-module",
AND($F$3="Module for the NSQPCH Standards",INDEX(Reference!C:C,MATCH(A_1.23,Reference!A:A,0))="Module actions"),"Applicable",
AND($F$3="Module for the NSQPCH Standards",INDEX(Reference!C:C,MATCH(A_1.23,Reference!A:A,0))="Non-module actions"),"Non-module",
AND($F$3="Module for the NSQHS Standards",INDEX(Reference!D:D,MATCH(A_1.23,Reference!A:A,0))="Module actions"),"Applicable",
AND($F$3="Module for the NSQHS Standards",INDEX(Reference!D:D,MATCH(A_1.23,Reference!A:A,0))="Non-module actions"),"Non-module")</f>
        <v>Applicable</v>
      </c>
      <c r="J45" s="8" t="s">
        <v>272</v>
      </c>
      <c r="K45" s="9"/>
      <c r="L45" s="4" t="str" cm="1">
        <f t="array" ref="L45">_xlfn.IFS(ISBLANK(K45),"",K45&lt;50%,"Substantially not met",AND(K45&gt;=50%,K45&lt;80%),"Partially met",AND(K45&gt;=80%,K45&lt;100%),"Mostly met with some exceptions",K45=100%,"Met")</f>
        <v/>
      </c>
      <c r="M45" s="3"/>
      <c r="N45" s="3"/>
      <c r="O45" s="7"/>
      <c r="P45" s="3"/>
      <c r="Q45" s="8" t="s">
        <v>331</v>
      </c>
    </row>
    <row r="46" spans="1:17" s="16" customFormat="1" ht="21.75" customHeight="1" x14ac:dyDescent="0.25">
      <c r="A46" s="12" t="s">
        <v>61</v>
      </c>
      <c r="B46" s="12" t="s">
        <v>117</v>
      </c>
      <c r="C46" s="12" t="s">
        <v>117</v>
      </c>
      <c r="D46" s="12" t="s">
        <v>117</v>
      </c>
      <c r="E46" s="13" t="s">
        <v>40</v>
      </c>
      <c r="F46" s="14"/>
      <c r="G46" s="14"/>
      <c r="H46" s="14"/>
      <c r="I46" s="145" t="s">
        <v>414</v>
      </c>
      <c r="J46" s="14"/>
      <c r="K46" s="14"/>
      <c r="L46" s="14"/>
      <c r="M46" s="14"/>
      <c r="N46" s="14"/>
      <c r="O46" s="15"/>
      <c r="P46" s="14"/>
      <c r="Q46" s="14"/>
    </row>
    <row r="47" spans="1:17" ht="199.5" x14ac:dyDescent="0.25">
      <c r="A47" s="3" t="s">
        <v>61</v>
      </c>
      <c r="B47" s="3" t="s">
        <v>117</v>
      </c>
      <c r="C47" s="3" t="s">
        <v>117</v>
      </c>
      <c r="D47" s="3" t="s">
        <v>117</v>
      </c>
      <c r="E47" s="5">
        <v>1.24</v>
      </c>
      <c r="F47" s="4" t="s">
        <v>41</v>
      </c>
      <c r="G47" s="4" t="s">
        <v>170</v>
      </c>
      <c r="H47" s="4" t="s">
        <v>171</v>
      </c>
      <c r="I47" s="4" t="str" cm="1">
        <f t="array" ref="I47">_xlfn.IFS($F$3="National Safety and Quality Digital Mental Health Standards","Applicable",
AND($F$3="Module for the NSQMHCMO Standards",INDEX(Reference!B:B,MATCH(A_1.24,Reference!A:A,0))="Module actions"),"Applicable",
AND($F$3="Module for the NSQMHCMO Standards",INDEX(Reference!B:B,MATCH(A_1.24,Reference!A:A,0))="Non-module actions"),"Non-module",
AND($F$3="Module for the NSQPCH Standards",INDEX(Reference!C:C,MATCH(A_1.24,Reference!A:A,0))="Module actions"),"Applicable",
AND($F$3="Module for the NSQPCH Standards",INDEX(Reference!C:C,MATCH(A_1.24,Reference!A:A,0))="Non-module actions"),"Non-module",
AND($F$3="Module for the NSQHS Standards",INDEX(Reference!D:D,MATCH(A_1.24,Reference!A:A,0))="Module actions"),"Applicable",
AND($F$3="Module for the NSQHS Standards",INDEX(Reference!D:D,MATCH(A_1.24,Reference!A:A,0))="Non-module actions"),"Non-module")</f>
        <v>Applicable</v>
      </c>
      <c r="J47" s="8" t="s">
        <v>273</v>
      </c>
      <c r="K47" s="9"/>
      <c r="L47" s="4" t="str" cm="1">
        <f t="array" ref="L47">_xlfn.IFS(ISBLANK(K47),"",K47&lt;50%,"Substantially not met",AND(K47&gt;=50%,K47&lt;80%),"Partially met",AND(K47&gt;=80%,K47&lt;100%),"Mostly met with some exceptions",K47=100%,"Met")</f>
        <v/>
      </c>
      <c r="M47" s="3"/>
      <c r="N47" s="3"/>
      <c r="O47" s="7"/>
      <c r="P47" s="3"/>
      <c r="Q47" s="8" t="s">
        <v>332</v>
      </c>
    </row>
    <row r="48" spans="1:17" s="21" customFormat="1" ht="21.75" customHeight="1" x14ac:dyDescent="0.25">
      <c r="A48" s="17" t="s">
        <v>61</v>
      </c>
      <c r="B48" s="17" t="s">
        <v>121</v>
      </c>
      <c r="C48" s="17" t="s">
        <v>121</v>
      </c>
      <c r="D48" s="17" t="s">
        <v>121</v>
      </c>
      <c r="E48" s="18" t="s">
        <v>42</v>
      </c>
      <c r="F48" s="19"/>
      <c r="G48" s="19"/>
      <c r="H48" s="19"/>
      <c r="I48" s="144" t="s">
        <v>414</v>
      </c>
      <c r="J48" s="19"/>
      <c r="K48" s="19"/>
      <c r="L48" s="19"/>
      <c r="M48" s="19"/>
      <c r="N48" s="19"/>
      <c r="O48" s="20"/>
      <c r="P48" s="19"/>
      <c r="Q48" s="19"/>
    </row>
    <row r="49" spans="1:17" s="16" customFormat="1" ht="21.75" customHeight="1" x14ac:dyDescent="0.25">
      <c r="A49" s="12" t="s">
        <v>61</v>
      </c>
      <c r="B49" s="12" t="s">
        <v>117</v>
      </c>
      <c r="C49" s="12" t="s">
        <v>121</v>
      </c>
      <c r="D49" s="12" t="s">
        <v>121</v>
      </c>
      <c r="E49" s="13" t="s">
        <v>43</v>
      </c>
      <c r="F49" s="14"/>
      <c r="G49" s="14"/>
      <c r="H49" s="14"/>
      <c r="I49" s="145" t="s">
        <v>414</v>
      </c>
      <c r="J49" s="14"/>
      <c r="K49" s="14"/>
      <c r="L49" s="14"/>
      <c r="M49" s="14"/>
      <c r="N49" s="14"/>
      <c r="O49" s="15"/>
      <c r="P49" s="14"/>
      <c r="Q49" s="14"/>
    </row>
    <row r="50" spans="1:17" ht="213.75" x14ac:dyDescent="0.25">
      <c r="A50" s="3" t="s">
        <v>61</v>
      </c>
      <c r="B50" s="3" t="s">
        <v>117</v>
      </c>
      <c r="C50" s="3" t="s">
        <v>121</v>
      </c>
      <c r="D50" s="3" t="s">
        <v>121</v>
      </c>
      <c r="E50" s="5">
        <v>1.25</v>
      </c>
      <c r="F50" s="4" t="s">
        <v>44</v>
      </c>
      <c r="G50" s="4" t="s">
        <v>172</v>
      </c>
      <c r="H50" s="4" t="s">
        <v>173</v>
      </c>
      <c r="I50" s="4" t="str" cm="1">
        <f t="array" ref="I50">_xlfn.IFS($F$3="National Safety and Quality Digital Mental Health Standards","Applicable",
AND($F$3="Module for the NSQMHCMO Standards",INDEX(Reference!B:B,MATCH(A_1.25,Reference!A:A,0))="Module actions"),"Applicable",
AND($F$3="Module for the NSQMHCMO Standards",INDEX(Reference!B:B,MATCH(A_1.25,Reference!A:A,0))="Non-module actions"),"Non-module",
AND($F$3="Module for the NSQPCH Standards",INDEX(Reference!C:C,MATCH(A_1.25,Reference!A:A,0))="Module actions"),"Applicable",
AND($F$3="Module for the NSQPCH Standards",INDEX(Reference!C:C,MATCH(A_1.25,Reference!A:A,0))="Non-module actions"),"Non-module",
AND($F$3="Module for the NSQHS Standards",INDEX(Reference!D:D,MATCH(A_1.25,Reference!A:A,0))="Module actions"),"Applicable",
AND($F$3="Module for the NSQHS Standards",INDEX(Reference!D:D,MATCH(A_1.25,Reference!A:A,0))="Non-module actions"),"Non-module")</f>
        <v>Applicable</v>
      </c>
      <c r="J50" s="8" t="s">
        <v>274</v>
      </c>
      <c r="K50" s="9"/>
      <c r="L50" s="4" t="str" cm="1">
        <f t="array" ref="L50">_xlfn.IFS(ISBLANK(K50),"",K50&lt;50%,"Substantially not met",AND(K50&gt;=50%,K50&lt;80%),"Partially met",AND(K50&gt;=80%,K50&lt;100%),"Mostly met with some exceptions",K50=100%,"Met")</f>
        <v/>
      </c>
      <c r="M50" s="3"/>
      <c r="N50" s="3"/>
      <c r="O50" s="7"/>
      <c r="P50" s="3"/>
      <c r="Q50" s="8" t="s">
        <v>333</v>
      </c>
    </row>
    <row r="51" spans="1:17" ht="199.5" x14ac:dyDescent="0.25">
      <c r="A51" s="3" t="s">
        <v>61</v>
      </c>
      <c r="B51" s="3" t="s">
        <v>117</v>
      </c>
      <c r="C51" s="3" t="s">
        <v>117</v>
      </c>
      <c r="D51" s="3" t="s">
        <v>121</v>
      </c>
      <c r="E51" s="5">
        <v>1.26</v>
      </c>
      <c r="F51" s="4" t="s">
        <v>45</v>
      </c>
      <c r="G51" s="4" t="s">
        <v>174</v>
      </c>
      <c r="H51" s="4" t="s">
        <v>175</v>
      </c>
      <c r="I51" s="4" t="str" cm="1">
        <f t="array" ref="I51">_xlfn.IFS($F$3="National Safety and Quality Digital Mental Health Standards","Applicable",
AND($F$3="Module for the NSQMHCMO Standards",INDEX(Reference!B:B,MATCH(A_1.26,Reference!A:A,0))="Module actions"),"Applicable",
AND($F$3="Module for the NSQMHCMO Standards",INDEX(Reference!B:B,MATCH(A_1.26,Reference!A:A,0))="Non-module actions"),"Non-module",
AND($F$3="Module for the NSQPCH Standards",INDEX(Reference!C:C,MATCH(A_1.26,Reference!A:A,0))="Module actions"),"Applicable",
AND($F$3="Module for the NSQPCH Standards",INDEX(Reference!C:C,MATCH(A_1.26,Reference!A:A,0))="Non-module actions"),"Non-module",
AND($F$3="Module for the NSQHS Standards",INDEX(Reference!D:D,MATCH(A_1.26,Reference!A:A,0))="Module actions"),"Applicable",
AND($F$3="Module for the NSQHS Standards",INDEX(Reference!D:D,MATCH(A_1.26,Reference!A:A,0))="Non-module actions"),"Non-module")</f>
        <v>Applicable</v>
      </c>
      <c r="J51" s="8" t="s">
        <v>275</v>
      </c>
      <c r="K51" s="9"/>
      <c r="L51" s="4" t="str" cm="1">
        <f t="array" ref="L51">_xlfn.IFS(ISBLANK(K51),"",K51&lt;50%,"Substantially not met",AND(K51&gt;=50%,K51&lt;80%),"Partially met",AND(K51&gt;=80%,K51&lt;100%),"Mostly met with some exceptions",K51=100%,"Met")</f>
        <v/>
      </c>
      <c r="M51" s="3"/>
      <c r="N51" s="3"/>
      <c r="O51" s="7"/>
      <c r="P51" s="3"/>
      <c r="Q51" s="8" t="s">
        <v>334</v>
      </c>
    </row>
    <row r="52" spans="1:17" ht="270.75" x14ac:dyDescent="0.25">
      <c r="A52" s="3" t="s">
        <v>61</v>
      </c>
      <c r="B52" s="3" t="s">
        <v>117</v>
      </c>
      <c r="C52" s="3" t="s">
        <v>117</v>
      </c>
      <c r="D52" s="3" t="s">
        <v>121</v>
      </c>
      <c r="E52" s="5">
        <v>1.27</v>
      </c>
      <c r="F52" s="4" t="s">
        <v>46</v>
      </c>
      <c r="G52" s="4" t="s">
        <v>176</v>
      </c>
      <c r="H52" s="4" t="s">
        <v>177</v>
      </c>
      <c r="I52" s="4" t="str" cm="1">
        <f t="array" ref="I52">_xlfn.IFS($F$3="National Safety and Quality Digital Mental Health Standards","Applicable",
AND($F$3="Module for the NSQMHCMO Standards",INDEX(Reference!B:B,MATCH(A_1.27,Reference!A:A,0))="Module actions"),"Applicable",
AND($F$3="Module for the NSQMHCMO Standards",INDEX(Reference!B:B,MATCH(A_1.27,Reference!A:A,0))="Non-module actions"),"Non-module",
AND($F$3="Module for the NSQPCH Standards",INDEX(Reference!C:C,MATCH(A_1.27,Reference!A:A,0))="Module actions"),"Applicable",
AND($F$3="Module for the NSQPCH Standards",INDEX(Reference!C:C,MATCH(A_1.27,Reference!A:A,0))="Non-module actions"),"Non-module",
AND($F$3="Module for the NSQHS Standards",INDEX(Reference!D:D,MATCH(A_1.27,Reference!A:A,0))="Module actions"),"Applicable",
AND($F$3="Module for the NSQHS Standards",INDEX(Reference!D:D,MATCH(A_1.27,Reference!A:A,0))="Non-module actions"),"Non-module")</f>
        <v>Applicable</v>
      </c>
      <c r="J52" s="8" t="s">
        <v>276</v>
      </c>
      <c r="K52" s="9"/>
      <c r="L52" s="4" t="str" cm="1">
        <f t="array" ref="L52">_xlfn.IFS(ISBLANK(K52),"",K52&lt;50%,"Substantially not met",AND(K52&gt;=50%,K52&lt;80%),"Partially met",AND(K52&gt;=80%,K52&lt;100%),"Mostly met with some exceptions",K52=100%,"Met")</f>
        <v/>
      </c>
      <c r="M52" s="3"/>
      <c r="N52" s="3"/>
      <c r="O52" s="7"/>
      <c r="P52" s="3"/>
      <c r="Q52" s="8" t="s">
        <v>335</v>
      </c>
    </row>
    <row r="53" spans="1:17" s="16" customFormat="1" ht="21.75" customHeight="1" x14ac:dyDescent="0.25">
      <c r="A53" s="12" t="s">
        <v>61</v>
      </c>
      <c r="B53" s="12" t="s">
        <v>121</v>
      </c>
      <c r="C53" s="12" t="s">
        <v>121</v>
      </c>
      <c r="D53" s="12" t="s">
        <v>121</v>
      </c>
      <c r="E53" s="13" t="s">
        <v>47</v>
      </c>
      <c r="F53" s="14"/>
      <c r="G53" s="14"/>
      <c r="H53" s="14"/>
      <c r="I53" s="145" t="s">
        <v>414</v>
      </c>
      <c r="J53" s="14"/>
      <c r="K53" s="14"/>
      <c r="L53" s="14"/>
      <c r="M53" s="14"/>
      <c r="N53" s="14"/>
      <c r="O53" s="15"/>
      <c r="P53" s="14"/>
      <c r="Q53" s="14"/>
    </row>
    <row r="54" spans="1:17" ht="142.5" x14ac:dyDescent="0.25">
      <c r="A54" s="3" t="s">
        <v>61</v>
      </c>
      <c r="B54" s="3" t="s">
        <v>121</v>
      </c>
      <c r="C54" s="3" t="s">
        <v>121</v>
      </c>
      <c r="D54" s="3" t="s">
        <v>121</v>
      </c>
      <c r="E54" s="5">
        <v>1.28</v>
      </c>
      <c r="F54" s="4" t="s">
        <v>48</v>
      </c>
      <c r="G54" s="4" t="s">
        <v>178</v>
      </c>
      <c r="H54" s="4" t="s">
        <v>179</v>
      </c>
      <c r="I54" s="4" t="str" cm="1">
        <f t="array" ref="I54">_xlfn.IFS($F$3="National Safety and Quality Digital Mental Health Standards","Applicable",
AND($F$3="Module for the NSQMHCMO Standards",INDEX(Reference!B:B,MATCH(A_1.28,Reference!A:A,0))="Module actions"),"Applicable",
AND($F$3="Module for the NSQMHCMO Standards",INDEX(Reference!B:B,MATCH(A_1.28,Reference!A:A,0))="Non-module actions"),"Non-module",
AND($F$3="Module for the NSQPCH Standards",INDEX(Reference!C:C,MATCH(A_1.28,Reference!A:A,0))="Module actions"),"Applicable",
AND($F$3="Module for the NSQPCH Standards",INDEX(Reference!C:C,MATCH(A_1.28,Reference!A:A,0))="Non-module actions"),"Non-module",
AND($F$3="Module for the NSQHS Standards",INDEX(Reference!D:D,MATCH(A_1.28,Reference!A:A,0))="Module actions"),"Applicable",
AND($F$3="Module for the NSQHS Standards",INDEX(Reference!D:D,MATCH(A_1.28,Reference!A:A,0))="Non-module actions"),"Non-module")</f>
        <v>Applicable</v>
      </c>
      <c r="J54" s="8" t="s">
        <v>277</v>
      </c>
      <c r="K54" s="9"/>
      <c r="L54" s="4" t="str" cm="1">
        <f t="array" ref="L54">_xlfn.IFS(ISBLANK(K54),"",K54&lt;50%,"Substantially not met",AND(K54&gt;=50%,K54&lt;80%),"Partially met",AND(K54&gt;=80%,K54&lt;100%),"Mostly met with some exceptions",K54=100%,"Met")</f>
        <v/>
      </c>
      <c r="M54" s="3"/>
      <c r="N54" s="3"/>
      <c r="O54" s="7"/>
      <c r="P54" s="3"/>
      <c r="Q54" s="8" t="s">
        <v>336</v>
      </c>
    </row>
    <row r="55" spans="1:17" ht="228" x14ac:dyDescent="0.25">
      <c r="A55" s="3" t="s">
        <v>61</v>
      </c>
      <c r="B55" s="3" t="s">
        <v>117</v>
      </c>
      <c r="C55" s="3" t="s">
        <v>121</v>
      </c>
      <c r="D55" s="3" t="s">
        <v>121</v>
      </c>
      <c r="E55" s="5">
        <v>1.29</v>
      </c>
      <c r="F55" s="4" t="s">
        <v>49</v>
      </c>
      <c r="G55" s="4" t="s">
        <v>180</v>
      </c>
      <c r="H55" s="4" t="s">
        <v>181</v>
      </c>
      <c r="I55" s="4" t="str" cm="1">
        <f t="array" ref="I55">_xlfn.IFS($F$3="National Safety and Quality Digital Mental Health Standards","Applicable",
AND($F$3="Module for the NSQMHCMO Standards",INDEX(Reference!B:B,MATCH(A_1.29,Reference!A:A,0))="Module actions"),"Applicable",
AND($F$3="Module for the NSQMHCMO Standards",INDEX(Reference!B:B,MATCH(A_1.29,Reference!A:A,0))="Non-module actions"),"Non-module",
AND($F$3="Module for the NSQPCH Standards",INDEX(Reference!C:C,MATCH(A_1.29,Reference!A:A,0))="Module actions"),"Applicable",
AND($F$3="Module for the NSQPCH Standards",INDEX(Reference!C:C,MATCH(A_1.29,Reference!A:A,0))="Non-module actions"),"Non-module",
AND($F$3="Module for the NSQHS Standards",INDEX(Reference!D:D,MATCH(A_1.29,Reference!A:A,0))="Module actions"),"Applicable",
AND($F$3="Module for the NSQHS Standards",INDEX(Reference!D:D,MATCH(A_1.29,Reference!A:A,0))="Non-module actions"),"Non-module")</f>
        <v>Applicable</v>
      </c>
      <c r="J55" s="8" t="s">
        <v>278</v>
      </c>
      <c r="K55" s="9"/>
      <c r="L55" s="4" t="str" cm="1">
        <f t="array" ref="L55">_xlfn.IFS(ISBLANK(K55),"",K55&lt;50%,"Substantially not met",AND(K55&gt;=50%,K55&lt;80%),"Partially met",AND(K55&gt;=80%,K55&lt;100%),"Mostly met with some exceptions",K55=100%,"Met")</f>
        <v/>
      </c>
      <c r="M55" s="3"/>
      <c r="N55" s="3"/>
      <c r="O55" s="7"/>
      <c r="P55" s="3"/>
      <c r="Q55" s="8" t="s">
        <v>337</v>
      </c>
    </row>
    <row r="56" spans="1:17" ht="128.25" x14ac:dyDescent="0.25">
      <c r="A56" s="3" t="s">
        <v>61</v>
      </c>
      <c r="B56" s="3" t="s">
        <v>117</v>
      </c>
      <c r="C56" s="3" t="s">
        <v>121</v>
      </c>
      <c r="D56" s="3" t="s">
        <v>121</v>
      </c>
      <c r="E56" s="5" t="s">
        <v>114</v>
      </c>
      <c r="F56" s="4" t="s">
        <v>50</v>
      </c>
      <c r="G56" s="4" t="s">
        <v>182</v>
      </c>
      <c r="H56" s="4" t="s">
        <v>183</v>
      </c>
      <c r="I56" s="4" t="str" cm="1">
        <f t="array" ref="I56">_xlfn.IFS($F$3="National Safety and Quality Digital Mental Health Standards","Applicable",
AND($F$3="Module for the NSQMHCMO Standards",INDEX(Reference!B:B,MATCH(A_1.30,Reference!A:A,0))="Module actions"),"Applicable",
AND($F$3="Module for the NSQMHCMO Standards",INDEX(Reference!B:B,MATCH(A_1.30,Reference!A:A,0))="Non-module actions"),"Non-module",
AND($F$3="Module for the NSQPCH Standards",INDEX(Reference!C:C,MATCH(A_1.30,Reference!A:A,0))="Module actions"),"Applicable",
AND($F$3="Module for the NSQPCH Standards",INDEX(Reference!C:C,MATCH(A_1.30,Reference!A:A,0))="Non-module actions"),"Non-module",
AND($F$3="Module for the NSQHS Standards",INDEX(Reference!D:D,MATCH(A_1.30,Reference!A:A,0))="Module actions"),"Applicable",
AND($F$3="Module for the NSQHS Standards",INDEX(Reference!D:D,MATCH(A_1.30,Reference!A:A,0))="Non-module actions"),"Non-module")</f>
        <v>Applicable</v>
      </c>
      <c r="J56" s="8" t="s">
        <v>279</v>
      </c>
      <c r="K56" s="9"/>
      <c r="L56" s="4" t="str" cm="1">
        <f t="array" ref="L56">_xlfn.IFS(ISBLANK(K56),"",K56&lt;50%,"Substantially not met",AND(K56&gt;=50%,K56&lt;80%),"Partially met",AND(K56&gt;=80%,K56&lt;100%),"Mostly met with some exceptions",K56=100%,"Met")</f>
        <v/>
      </c>
      <c r="M56" s="3"/>
      <c r="N56" s="3"/>
      <c r="O56" s="7"/>
      <c r="P56" s="3"/>
      <c r="Q56" s="8" t="s">
        <v>338</v>
      </c>
    </row>
    <row r="57" spans="1:17" s="16" customFormat="1" ht="21.75" customHeight="1" x14ac:dyDescent="0.25">
      <c r="A57" s="12" t="s">
        <v>61</v>
      </c>
      <c r="B57" s="12" t="s">
        <v>121</v>
      </c>
      <c r="C57" s="12" t="s">
        <v>121</v>
      </c>
      <c r="D57" s="12" t="s">
        <v>121</v>
      </c>
      <c r="E57" s="13" t="s">
        <v>51</v>
      </c>
      <c r="F57" s="14"/>
      <c r="G57" s="14"/>
      <c r="H57" s="14"/>
      <c r="I57" s="145" t="s">
        <v>414</v>
      </c>
      <c r="J57" s="14"/>
      <c r="K57" s="14"/>
      <c r="L57" s="14"/>
      <c r="M57" s="14"/>
      <c r="N57" s="14"/>
      <c r="O57" s="15"/>
      <c r="P57" s="14"/>
      <c r="Q57" s="14"/>
    </row>
    <row r="58" spans="1:17" ht="384.75" x14ac:dyDescent="0.25">
      <c r="A58" s="3" t="s">
        <v>61</v>
      </c>
      <c r="B58" s="3" t="s">
        <v>121</v>
      </c>
      <c r="C58" s="3" t="s">
        <v>121</v>
      </c>
      <c r="D58" s="3" t="s">
        <v>121</v>
      </c>
      <c r="E58" s="5">
        <v>1.31</v>
      </c>
      <c r="F58" s="4" t="s">
        <v>52</v>
      </c>
      <c r="G58" s="4" t="s">
        <v>184</v>
      </c>
      <c r="H58" s="4" t="s">
        <v>185</v>
      </c>
      <c r="I58" s="4" t="str" cm="1">
        <f t="array" ref="I58">_xlfn.IFS($F$3="National Safety and Quality Digital Mental Health Standards","Applicable",
AND($F$3="Module for the NSQMHCMO Standards",INDEX(Reference!B:B,MATCH(A_1.31,Reference!A:A,0))="Module actions"),"Applicable",
AND($F$3="Module for the NSQMHCMO Standards",INDEX(Reference!B:B,MATCH(A_1.31,Reference!A:A,0))="Non-module actions"),"Non-module",
AND($F$3="Module for the NSQPCH Standards",INDEX(Reference!C:C,MATCH(A_1.31,Reference!A:A,0))="Module actions"),"Applicable",
AND($F$3="Module for the NSQPCH Standards",INDEX(Reference!C:C,MATCH(A_1.31,Reference!A:A,0))="Non-module actions"),"Non-module",
AND($F$3="Module for the NSQHS Standards",INDEX(Reference!D:D,MATCH(A_1.31,Reference!A:A,0))="Module actions"),"Applicable",
AND($F$3="Module for the NSQHS Standards",INDEX(Reference!D:D,MATCH(A_1.31,Reference!A:A,0))="Non-module actions"),"Non-module")</f>
        <v>Applicable</v>
      </c>
      <c r="J58" s="8" t="s">
        <v>280</v>
      </c>
      <c r="K58" s="9"/>
      <c r="L58" s="4" t="str" cm="1">
        <f t="array" ref="L58">_xlfn.IFS(ISBLANK(K58),"",K58&lt;50%,"Substantially not met",AND(K58&gt;=50%,K58&lt;80%),"Partially met",AND(K58&gt;=80%,K58&lt;100%),"Mostly met with some exceptions",K58=100%,"Met")</f>
        <v/>
      </c>
      <c r="M58" s="3"/>
      <c r="N58" s="3"/>
      <c r="O58" s="7"/>
      <c r="P58" s="3"/>
      <c r="Q58" s="8" t="s">
        <v>339</v>
      </c>
    </row>
    <row r="59" spans="1:17" ht="242.25" x14ac:dyDescent="0.25">
      <c r="A59" s="3" t="s">
        <v>61</v>
      </c>
      <c r="B59" s="3" t="s">
        <v>117</v>
      </c>
      <c r="C59" s="3" t="s">
        <v>121</v>
      </c>
      <c r="D59" s="3" t="s">
        <v>121</v>
      </c>
      <c r="E59" s="5">
        <v>1.32</v>
      </c>
      <c r="F59" s="4" t="s">
        <v>53</v>
      </c>
      <c r="G59" s="4" t="s">
        <v>186</v>
      </c>
      <c r="H59" s="4" t="s">
        <v>187</v>
      </c>
      <c r="I59" s="4" t="str" cm="1">
        <f t="array" ref="I59">_xlfn.IFS($F$3="National Safety and Quality Digital Mental Health Standards","Applicable",
AND($F$3="Module for the NSQMHCMO Standards",INDEX(Reference!B:B,MATCH(A_1.32,Reference!A:A,0))="Module actions"),"Applicable",
AND($F$3="Module for the NSQMHCMO Standards",INDEX(Reference!B:B,MATCH(A_1.32,Reference!A:A,0))="Non-module actions"),"Non-module",
AND($F$3="Module for the NSQPCH Standards",INDEX(Reference!C:C,MATCH(A_1.32,Reference!A:A,0))="Module actions"),"Applicable",
AND($F$3="Module for the NSQPCH Standards",INDEX(Reference!C:C,MATCH(A_1.32,Reference!A:A,0))="Non-module actions"),"Non-module",
AND($F$3="Module for the NSQHS Standards",INDEX(Reference!D:D,MATCH(A_1.32,Reference!A:A,0))="Module actions"),"Applicable",
AND($F$3="Module for the NSQHS Standards",INDEX(Reference!D:D,MATCH(A_1.32,Reference!A:A,0))="Non-module actions"),"Non-module")</f>
        <v>Applicable</v>
      </c>
      <c r="J59" s="8" t="s">
        <v>281</v>
      </c>
      <c r="K59" s="9"/>
      <c r="L59" s="4" t="str" cm="1">
        <f t="array" ref="L59">_xlfn.IFS(ISBLANK(K59),"",K59&lt;50%,"Substantially not met",AND(K59&gt;=50%,K59&lt;80%),"Partially met",AND(K59&gt;=80%,K59&lt;100%),"Mostly met with some exceptions",K59=100%,"Met")</f>
        <v/>
      </c>
      <c r="M59" s="3"/>
      <c r="N59" s="3"/>
      <c r="O59" s="7"/>
      <c r="P59" s="3"/>
      <c r="Q59" s="8" t="s">
        <v>340</v>
      </c>
    </row>
    <row r="60" spans="1:17" s="16" customFormat="1" ht="21.75" customHeight="1" x14ac:dyDescent="0.25">
      <c r="A60" s="12" t="s">
        <v>61</v>
      </c>
      <c r="B60" s="12" t="s">
        <v>121</v>
      </c>
      <c r="C60" s="12" t="s">
        <v>121</v>
      </c>
      <c r="D60" s="12" t="s">
        <v>121</v>
      </c>
      <c r="E60" s="13" t="s">
        <v>54</v>
      </c>
      <c r="F60" s="14"/>
      <c r="G60" s="14"/>
      <c r="H60" s="14"/>
      <c r="I60" s="145" t="s">
        <v>414</v>
      </c>
      <c r="J60" s="14"/>
      <c r="K60" s="14"/>
      <c r="L60" s="14"/>
      <c r="M60" s="14"/>
      <c r="N60" s="14"/>
      <c r="O60" s="15"/>
      <c r="P60" s="14"/>
      <c r="Q60" s="14"/>
    </row>
    <row r="61" spans="1:17" ht="114" x14ac:dyDescent="0.25">
      <c r="A61" s="3" t="s">
        <v>61</v>
      </c>
      <c r="B61" s="3" t="s">
        <v>121</v>
      </c>
      <c r="C61" s="3" t="s">
        <v>121</v>
      </c>
      <c r="D61" s="3" t="s">
        <v>121</v>
      </c>
      <c r="E61" s="5">
        <v>1.33</v>
      </c>
      <c r="F61" s="4" t="s">
        <v>55</v>
      </c>
      <c r="G61" s="4" t="s">
        <v>188</v>
      </c>
      <c r="H61" s="4" t="s">
        <v>189</v>
      </c>
      <c r="I61" s="4" t="str" cm="1">
        <f t="array" ref="I61">_xlfn.IFS($F$3="National Safety and Quality Digital Mental Health Standards","Applicable",
AND($F$3="Module for the NSQMHCMO Standards",INDEX(Reference!B:B,MATCH(A_1.33,Reference!A:A,0))="Module actions"),"Applicable",
AND($F$3="Module for the NSQMHCMO Standards",INDEX(Reference!B:B,MATCH(A_1.33,Reference!A:A,0))="Non-module actions"),"Non-module",
AND($F$3="Module for the NSQPCH Standards",INDEX(Reference!C:C,MATCH(A_1.33,Reference!A:A,0))="Module actions"),"Applicable",
AND($F$3="Module for the NSQPCH Standards",INDEX(Reference!C:C,MATCH(A_1.33,Reference!A:A,0))="Non-module actions"),"Non-module",
AND($F$3="Module for the NSQHS Standards",INDEX(Reference!D:D,MATCH(A_1.33,Reference!A:A,0))="Module actions"),"Applicable",
AND($F$3="Module for the NSQHS Standards",INDEX(Reference!D:D,MATCH(A_1.33,Reference!A:A,0))="Non-module actions"),"Non-module")</f>
        <v>Applicable</v>
      </c>
      <c r="J61" s="8" t="s">
        <v>282</v>
      </c>
      <c r="K61" s="9"/>
      <c r="L61" s="4" t="str" cm="1">
        <f t="array" ref="L61">_xlfn.IFS(ISBLANK(K61),"",K61&lt;50%,"Substantially not met",AND(K61&gt;=50%,K61&lt;80%),"Partially met",AND(K61&gt;=80%,K61&lt;100%),"Mostly met with some exceptions",K61=100%,"Met")</f>
        <v/>
      </c>
      <c r="M61" s="3"/>
      <c r="N61" s="3"/>
      <c r="O61" s="7"/>
      <c r="P61" s="3"/>
      <c r="Q61" s="8" t="s">
        <v>341</v>
      </c>
    </row>
    <row r="62" spans="1:17" ht="171" x14ac:dyDescent="0.25">
      <c r="A62" s="3" t="s">
        <v>61</v>
      </c>
      <c r="B62" s="3" t="s">
        <v>121</v>
      </c>
      <c r="C62" s="3" t="s">
        <v>121</v>
      </c>
      <c r="D62" s="3" t="s">
        <v>121</v>
      </c>
      <c r="E62" s="5">
        <v>1.34</v>
      </c>
      <c r="F62" s="4" t="s">
        <v>56</v>
      </c>
      <c r="G62" s="4" t="s">
        <v>190</v>
      </c>
      <c r="H62" s="4" t="s">
        <v>191</v>
      </c>
      <c r="I62" s="4" t="str" cm="1">
        <f t="array" ref="I62">_xlfn.IFS($F$3="National Safety and Quality Digital Mental Health Standards","Applicable",
AND($F$3="Module for the NSQMHCMO Standards",INDEX(Reference!B:B,MATCH(A_1.34,Reference!A:A,0))="Module actions"),"Applicable",
AND($F$3="Module for the NSQMHCMO Standards",INDEX(Reference!B:B,MATCH(A_1.34,Reference!A:A,0))="Non-module actions"),"Non-module",
AND($F$3="Module for the NSQPCH Standards",INDEX(Reference!C:C,MATCH(A_1.34,Reference!A:A,0))="Module actions"),"Applicable",
AND($F$3="Module for the NSQPCH Standards",INDEX(Reference!C:C,MATCH(A_1.34,Reference!A:A,0))="Non-module actions"),"Non-module",
AND($F$3="Module for the NSQHS Standards",INDEX(Reference!D:D,MATCH(A_1.34,Reference!A:A,0))="Module actions"),"Applicable",
AND($F$3="Module for the NSQHS Standards",INDEX(Reference!D:D,MATCH(A_1.34,Reference!A:A,0))="Non-module actions"),"Non-module")</f>
        <v>Applicable</v>
      </c>
      <c r="J62" s="8" t="s">
        <v>283</v>
      </c>
      <c r="K62" s="9"/>
      <c r="L62" s="4" t="str" cm="1">
        <f t="array" ref="L62">_xlfn.IFS(ISBLANK(K62),"",K62&lt;50%,"Substantially not met",AND(K62&gt;=50%,K62&lt;80%),"Partially met",AND(K62&gt;=80%,K62&lt;100%),"Mostly met with some exceptions",K62=100%,"Met")</f>
        <v/>
      </c>
      <c r="M62" s="3"/>
      <c r="N62" s="3"/>
      <c r="O62" s="7"/>
      <c r="P62" s="3"/>
      <c r="Q62" s="8" t="s">
        <v>342</v>
      </c>
    </row>
    <row r="63" spans="1:17" s="16" customFormat="1" ht="21.75" customHeight="1" x14ac:dyDescent="0.25">
      <c r="A63" s="12" t="s">
        <v>61</v>
      </c>
      <c r="B63" s="12" t="s">
        <v>121</v>
      </c>
      <c r="C63" s="12" t="s">
        <v>121</v>
      </c>
      <c r="D63" s="12" t="s">
        <v>121</v>
      </c>
      <c r="E63" s="13" t="s">
        <v>57</v>
      </c>
      <c r="F63" s="14"/>
      <c r="G63" s="14"/>
      <c r="H63" s="14"/>
      <c r="I63" s="145" t="s">
        <v>414</v>
      </c>
      <c r="J63" s="14"/>
      <c r="K63" s="14"/>
      <c r="L63" s="14"/>
      <c r="M63" s="14"/>
      <c r="N63" s="14"/>
      <c r="O63" s="15"/>
      <c r="P63" s="14"/>
      <c r="Q63" s="14"/>
    </row>
    <row r="64" spans="1:17" ht="171" x14ac:dyDescent="0.25">
      <c r="A64" s="3" t="s">
        <v>61</v>
      </c>
      <c r="B64" s="3" t="s">
        <v>121</v>
      </c>
      <c r="C64" s="3" t="s">
        <v>121</v>
      </c>
      <c r="D64" s="3" t="s">
        <v>121</v>
      </c>
      <c r="E64" s="5">
        <v>1.35</v>
      </c>
      <c r="F64" s="4" t="s">
        <v>58</v>
      </c>
      <c r="G64" s="4" t="s">
        <v>192</v>
      </c>
      <c r="H64" s="4" t="s">
        <v>193</v>
      </c>
      <c r="I64" s="4" t="str" cm="1">
        <f t="array" ref="I64">_xlfn.IFS($F$3="National Safety and Quality Digital Mental Health Standards","Applicable",
AND($F$3="Module for the NSQMHCMO Standards",INDEX(Reference!B:B,MATCH(A_1.35,Reference!A:A,0))="Module actions"),"Applicable",
AND($F$3="Module for the NSQMHCMO Standards",INDEX(Reference!B:B,MATCH(A_1.35,Reference!A:A,0))="Non-module actions"),"Non-module",
AND($F$3="Module for the NSQPCH Standards",INDEX(Reference!C:C,MATCH(A_1.35,Reference!A:A,0))="Module actions"),"Applicable",
AND($F$3="Module for the NSQPCH Standards",INDEX(Reference!C:C,MATCH(A_1.35,Reference!A:A,0))="Non-module actions"),"Non-module",
AND($F$3="Module for the NSQHS Standards",INDEX(Reference!D:D,MATCH(A_1.35,Reference!A:A,0))="Module actions"),"Applicable",
AND($F$3="Module for the NSQHS Standards",INDEX(Reference!D:D,MATCH(A_1.35,Reference!A:A,0))="Non-module actions"),"Non-module")</f>
        <v>Applicable</v>
      </c>
      <c r="J64" s="8" t="s">
        <v>284</v>
      </c>
      <c r="K64" s="9"/>
      <c r="L64" s="4" t="str" cm="1">
        <f t="array" ref="L64">_xlfn.IFS(ISBLANK(K64),"",K64&lt;50%,"Substantially not met",AND(K64&gt;=50%,K64&lt;80%),"Partially met",AND(K64&gt;=80%,K64&lt;100%),"Mostly met with some exceptions",K64=100%,"Met")</f>
        <v/>
      </c>
      <c r="M64" s="3"/>
      <c r="N64" s="3"/>
      <c r="O64" s="7"/>
      <c r="P64" s="3"/>
      <c r="Q64" s="8" t="s">
        <v>343</v>
      </c>
    </row>
    <row r="65" spans="1:17" s="16" customFormat="1" ht="21.75" customHeight="1" x14ac:dyDescent="0.25">
      <c r="A65" s="12" t="s">
        <v>61</v>
      </c>
      <c r="B65" s="12" t="s">
        <v>121</v>
      </c>
      <c r="C65" s="12" t="s">
        <v>121</v>
      </c>
      <c r="D65" s="12" t="s">
        <v>121</v>
      </c>
      <c r="E65" s="13" t="s">
        <v>59</v>
      </c>
      <c r="F65" s="14"/>
      <c r="G65" s="14"/>
      <c r="H65" s="14"/>
      <c r="I65" s="145" t="s">
        <v>414</v>
      </c>
      <c r="J65" s="14"/>
      <c r="K65" s="14"/>
      <c r="L65" s="14"/>
      <c r="M65" s="14"/>
      <c r="N65" s="14"/>
      <c r="O65" s="15"/>
      <c r="P65" s="14"/>
      <c r="Q65" s="14"/>
    </row>
    <row r="66" spans="1:17" ht="213.75" x14ac:dyDescent="0.25">
      <c r="A66" s="3" t="s">
        <v>61</v>
      </c>
      <c r="B66" s="3" t="s">
        <v>121</v>
      </c>
      <c r="C66" s="3" t="s">
        <v>121</v>
      </c>
      <c r="D66" s="3" t="s">
        <v>121</v>
      </c>
      <c r="E66" s="5">
        <v>1.36</v>
      </c>
      <c r="F66" s="4" t="s">
        <v>60</v>
      </c>
      <c r="G66" s="4" t="s">
        <v>194</v>
      </c>
      <c r="H66" s="4" t="s">
        <v>195</v>
      </c>
      <c r="I66" s="4" t="str" cm="1">
        <f t="array" ref="I66">_xlfn.IFS($F$3="National Safety and Quality Digital Mental Health Standards","Applicable",
AND($F$3="Module for the NSQMHCMO Standards",INDEX(Reference!B:B,MATCH(A_1.36,Reference!A:A,0))="Module actions"),"Applicable",
AND($F$3="Module for the NSQMHCMO Standards",INDEX(Reference!B:B,MATCH(A_1.36,Reference!A:A,0))="Non-module actions"),"Non-module",
AND($F$3="Module for the NSQPCH Standards",INDEX(Reference!C:C,MATCH(A_1.36,Reference!A:A,0))="Module actions"),"Applicable",
AND($F$3="Module for the NSQPCH Standards",INDEX(Reference!C:C,MATCH(A_1.36,Reference!A:A,0))="Non-module actions"),"Non-module",
AND($F$3="Module for the NSQHS Standards",INDEX(Reference!D:D,MATCH(A_1.36,Reference!A:A,0))="Module actions"),"Applicable",
AND($F$3="Module for the NSQHS Standards",INDEX(Reference!D:D,MATCH(A_1.36,Reference!A:A,0))="Non-module actions"),"Non-module")</f>
        <v>Applicable</v>
      </c>
      <c r="J66" s="8" t="s">
        <v>285</v>
      </c>
      <c r="K66" s="9"/>
      <c r="L66" s="4" t="str" cm="1">
        <f t="array" ref="L66">_xlfn.IFS(ISBLANK(K66),"",K66&lt;50%,"Substantially not met",AND(K66&gt;=50%,K66&lt;80%),"Partially met",AND(K66&gt;=80%,K66&lt;100%),"Mostly met with some exceptions",K66=100%,"Met")</f>
        <v/>
      </c>
      <c r="M66" s="3"/>
      <c r="N66" s="3"/>
      <c r="O66" s="7"/>
      <c r="P66" s="3"/>
      <c r="Q66" s="8" t="s">
        <v>344</v>
      </c>
    </row>
    <row r="67" spans="1:17" ht="28.5" customHeight="1" x14ac:dyDescent="0.25">
      <c r="A67" s="10" t="s">
        <v>82</v>
      </c>
      <c r="B67" s="3" t="s">
        <v>121</v>
      </c>
      <c r="C67" s="3" t="s">
        <v>121</v>
      </c>
      <c r="D67" s="3" t="s">
        <v>121</v>
      </c>
      <c r="E67" s="5" t="e" vm="2">
        <v>#VALUE!</v>
      </c>
      <c r="F67" s="11" t="s">
        <v>82</v>
      </c>
      <c r="G67" s="4"/>
      <c r="H67" s="4"/>
      <c r="I67" s="146" t="s">
        <v>414</v>
      </c>
      <c r="J67" s="4"/>
      <c r="K67" s="3"/>
      <c r="L67" s="3"/>
      <c r="M67" s="3"/>
      <c r="N67" s="3"/>
      <c r="O67" s="7"/>
      <c r="P67" s="3"/>
      <c r="Q67" s="4"/>
    </row>
    <row r="68" spans="1:17" s="21" customFormat="1" ht="21.75" customHeight="1" x14ac:dyDescent="0.25">
      <c r="A68" s="17" t="s">
        <v>82</v>
      </c>
      <c r="B68" s="17" t="s">
        <v>117</v>
      </c>
      <c r="C68" s="17" t="s">
        <v>117</v>
      </c>
      <c r="D68" s="17" t="s">
        <v>121</v>
      </c>
      <c r="E68" s="18" t="s">
        <v>62</v>
      </c>
      <c r="F68" s="19"/>
      <c r="G68" s="19"/>
      <c r="H68" s="19"/>
      <c r="I68" s="144" t="s">
        <v>414</v>
      </c>
      <c r="J68" s="19"/>
      <c r="K68" s="19"/>
      <c r="L68" s="19"/>
      <c r="M68" s="19"/>
      <c r="N68" s="19"/>
      <c r="O68" s="20"/>
      <c r="P68" s="19"/>
      <c r="Q68" s="19"/>
    </row>
    <row r="69" spans="1:17" s="16" customFormat="1" ht="21.75" customHeight="1" x14ac:dyDescent="0.25">
      <c r="A69" s="12" t="s">
        <v>82</v>
      </c>
      <c r="B69" s="12" t="s">
        <v>117</v>
      </c>
      <c r="C69" s="12" t="s">
        <v>117</v>
      </c>
      <c r="D69" s="12" t="s">
        <v>121</v>
      </c>
      <c r="E69" s="13" t="s">
        <v>63</v>
      </c>
      <c r="F69" s="14"/>
      <c r="G69" s="14"/>
      <c r="H69" s="14"/>
      <c r="I69" s="145" t="s">
        <v>414</v>
      </c>
      <c r="J69" s="14"/>
      <c r="K69" s="14"/>
      <c r="L69" s="14"/>
      <c r="M69" s="14"/>
      <c r="N69" s="14"/>
      <c r="O69" s="15"/>
      <c r="P69" s="14"/>
      <c r="Q69" s="14"/>
    </row>
    <row r="70" spans="1:17" ht="128.25" x14ac:dyDescent="0.25">
      <c r="A70" s="10" t="s">
        <v>82</v>
      </c>
      <c r="B70" s="3" t="s">
        <v>117</v>
      </c>
      <c r="C70" s="3" t="s">
        <v>117</v>
      </c>
      <c r="D70" s="3" t="s">
        <v>117</v>
      </c>
      <c r="E70" s="5">
        <v>2.0099999999999998</v>
      </c>
      <c r="F70" s="4" t="s">
        <v>64</v>
      </c>
      <c r="G70" s="4" t="s">
        <v>196</v>
      </c>
      <c r="H70" s="4" t="s">
        <v>197</v>
      </c>
      <c r="I70" s="4" t="str" cm="1">
        <f t="array" ref="I70">_xlfn.IFS($F$3="National Safety and Quality Digital Mental Health Standards","Applicable",
AND($F$3="Module for the NSQMHCMO Standards",INDEX(Reference!B:B,MATCH(A_2.01,Reference!A:A,0))="Module actions"),"Applicable",
AND($F$3="Module for the NSQMHCMO Standards",INDEX(Reference!B:B,MATCH(A_2.01,Reference!A:A,0))="Non-module actions"),"Non-module",
AND($F$3="Module for the NSQPCH Standards",INDEX(Reference!C:C,MATCH(A_2.01,Reference!A:A,0))="Module actions"),"Applicable",
AND($F$3="Module for the NSQPCH Standards",INDEX(Reference!C:C,MATCH(A_2.01,Reference!A:A,0))="Non-module actions"),"Non-module",
AND($F$3="Module for the NSQHS Standards",INDEX(Reference!D:D,MATCH(A_2.01,Reference!A:A,0))="Module actions"),"Applicable",
AND($F$3="Module for the NSQHS Standards",INDEX(Reference!D:D,MATCH(A_2.01,Reference!A:A,0))="Non-module actions"),"Non-module")</f>
        <v>Applicable</v>
      </c>
      <c r="J70" s="8" t="s">
        <v>286</v>
      </c>
      <c r="K70" s="9"/>
      <c r="L70" s="4" t="str" cm="1">
        <f t="array" ref="L70">_xlfn.IFS(ISBLANK(K70),"",K70&lt;50%,"Substantially not met",AND(K70&gt;=50%,K70&lt;80%),"Partially met",AND(K70&gt;=80%,K70&lt;100%),"Mostly met with some exceptions",K70=100%,"Met")</f>
        <v/>
      </c>
      <c r="M70" s="3"/>
      <c r="N70" s="3"/>
      <c r="O70" s="7"/>
      <c r="P70" s="3"/>
      <c r="Q70" s="8" t="s">
        <v>345</v>
      </c>
    </row>
    <row r="71" spans="1:17" ht="199.5" x14ac:dyDescent="0.25">
      <c r="A71" s="10" t="s">
        <v>82</v>
      </c>
      <c r="B71" s="3" t="s">
        <v>117</v>
      </c>
      <c r="C71" s="3" t="s">
        <v>117</v>
      </c>
      <c r="D71" s="3" t="s">
        <v>121</v>
      </c>
      <c r="E71" s="5">
        <v>2.02</v>
      </c>
      <c r="F71" s="4" t="s">
        <v>65</v>
      </c>
      <c r="G71" s="4" t="s">
        <v>198</v>
      </c>
      <c r="H71" s="4" t="s">
        <v>199</v>
      </c>
      <c r="I71" s="4" t="str" cm="1">
        <f t="array" ref="I71">_xlfn.IFS($F$3="National Safety and Quality Digital Mental Health Standards","Applicable",
AND($F$3="Module for the NSQMHCMO Standards",INDEX(Reference!B:B,MATCH(A_2.02,Reference!A:A,0))="Module actions"),"Applicable",
AND($F$3="Module for the NSQMHCMO Standards",INDEX(Reference!B:B,MATCH(A_2.02,Reference!A:A,0))="Non-module actions"),"Non-module",
AND($F$3="Module for the NSQPCH Standards",INDEX(Reference!C:C,MATCH(A_2.02,Reference!A:A,0))="Module actions"),"Applicable",
AND($F$3="Module for the NSQPCH Standards",INDEX(Reference!C:C,MATCH(A_2.02,Reference!A:A,0))="Non-module actions"),"Non-module",
AND($F$3="Module for the NSQHS Standards",INDEX(Reference!D:D,MATCH(A_2.02,Reference!A:A,0))="Module actions"),"Applicable",
AND($F$3="Module for the NSQHS Standards",INDEX(Reference!D:D,MATCH(A_2.02,Reference!A:A,0))="Non-module actions"),"Non-module")</f>
        <v>Applicable</v>
      </c>
      <c r="J71" s="8" t="s">
        <v>287</v>
      </c>
      <c r="K71" s="9"/>
      <c r="L71" s="4" t="str" cm="1">
        <f t="array" ref="L71">_xlfn.IFS(ISBLANK(K71),"",K71&lt;50%,"Substantially not met",AND(K71&gt;=50%,K71&lt;80%),"Partially met",AND(K71&gt;=80%,K71&lt;100%),"Mostly met with some exceptions",K71=100%,"Met")</f>
        <v/>
      </c>
      <c r="M71" s="3"/>
      <c r="N71" s="3"/>
      <c r="O71" s="7"/>
      <c r="P71" s="3"/>
      <c r="Q71" s="8" t="s">
        <v>346</v>
      </c>
    </row>
    <row r="72" spans="1:17" ht="156.75" x14ac:dyDescent="0.25">
      <c r="A72" s="10" t="s">
        <v>82</v>
      </c>
      <c r="B72" s="3" t="s">
        <v>117</v>
      </c>
      <c r="C72" s="3" t="s">
        <v>117</v>
      </c>
      <c r="D72" s="3" t="s">
        <v>117</v>
      </c>
      <c r="E72" s="5">
        <v>2.0299999999999998</v>
      </c>
      <c r="F72" s="4" t="s">
        <v>66</v>
      </c>
      <c r="G72" s="4" t="s">
        <v>200</v>
      </c>
      <c r="H72" s="4" t="s">
        <v>201</v>
      </c>
      <c r="I72" s="4" t="str" cm="1">
        <f t="array" ref="I72">_xlfn.IFS($F$3="National Safety and Quality Digital Mental Health Standards","Applicable",
AND($F$3="Module for the NSQMHCMO Standards",INDEX(Reference!B:B,MATCH(A_2.03,Reference!A:A,0))="Module actions"),"Applicable",
AND($F$3="Module for the NSQMHCMO Standards",INDEX(Reference!B:B,MATCH(A_2.03,Reference!A:A,0))="Non-module actions"),"Non-module",
AND($F$3="Module for the NSQPCH Standards",INDEX(Reference!C:C,MATCH(A_2.03,Reference!A:A,0))="Module actions"),"Applicable",
AND($F$3="Module for the NSQPCH Standards",INDEX(Reference!C:C,MATCH(A_2.03,Reference!A:A,0))="Non-module actions"),"Non-module",
AND($F$3="Module for the NSQHS Standards",INDEX(Reference!D:D,MATCH(A_2.03,Reference!A:A,0))="Module actions"),"Applicable",
AND($F$3="Module for the NSQHS Standards",INDEX(Reference!D:D,MATCH(A_2.03,Reference!A:A,0))="Non-module actions"),"Non-module")</f>
        <v>Applicable</v>
      </c>
      <c r="J72" s="8" t="s">
        <v>288</v>
      </c>
      <c r="K72" s="9"/>
      <c r="L72" s="4" t="str" cm="1">
        <f t="array" ref="L72">_xlfn.IFS(ISBLANK(K72),"",K72&lt;50%,"Substantially not met",AND(K72&gt;=50%,K72&lt;80%),"Partially met",AND(K72&gt;=80%,K72&lt;100%),"Mostly met with some exceptions",K72=100%,"Met")</f>
        <v/>
      </c>
      <c r="M72" s="3"/>
      <c r="N72" s="3"/>
      <c r="O72" s="7"/>
      <c r="P72" s="3"/>
      <c r="Q72" s="8" t="s">
        <v>347</v>
      </c>
    </row>
    <row r="73" spans="1:17" s="16" customFormat="1" ht="21.75" customHeight="1" x14ac:dyDescent="0.25">
      <c r="A73" s="12" t="s">
        <v>82</v>
      </c>
      <c r="B73" s="12" t="s">
        <v>117</v>
      </c>
      <c r="C73" s="12" t="s">
        <v>117</v>
      </c>
      <c r="D73" s="12" t="s">
        <v>117</v>
      </c>
      <c r="E73" s="13" t="s">
        <v>67</v>
      </c>
      <c r="F73" s="14"/>
      <c r="G73" s="14"/>
      <c r="H73" s="14"/>
      <c r="I73" s="145" t="s">
        <v>414</v>
      </c>
      <c r="J73" s="14"/>
      <c r="K73" s="14"/>
      <c r="L73" s="14"/>
      <c r="M73" s="14"/>
      <c r="N73" s="14"/>
      <c r="O73" s="15"/>
      <c r="P73" s="14"/>
      <c r="Q73" s="14"/>
    </row>
    <row r="74" spans="1:17" ht="142.5" x14ac:dyDescent="0.25">
      <c r="A74" s="10" t="s">
        <v>82</v>
      </c>
      <c r="B74" s="3" t="s">
        <v>117</v>
      </c>
      <c r="C74" s="3" t="s">
        <v>117</v>
      </c>
      <c r="D74" s="3" t="s">
        <v>117</v>
      </c>
      <c r="E74" s="5">
        <v>2.04</v>
      </c>
      <c r="F74" s="4" t="s">
        <v>68</v>
      </c>
      <c r="G74" s="4" t="s">
        <v>202</v>
      </c>
      <c r="H74" s="4" t="s">
        <v>203</v>
      </c>
      <c r="I74" s="4" t="str" cm="1">
        <f t="array" ref="I74">_xlfn.IFS($F$3="National Safety and Quality Digital Mental Health Standards","Applicable",
AND($F$3="Module for the NSQMHCMO Standards",INDEX(Reference!B:B,MATCH(A_2.04,Reference!A:A,0))="Module actions"),"Applicable",
AND($F$3="Module for the NSQMHCMO Standards",INDEX(Reference!B:B,MATCH(A_2.04,Reference!A:A,0))="Non-module actions"),"Non-module",
AND($F$3="Module for the NSQPCH Standards",INDEX(Reference!C:C,MATCH(A_2.04,Reference!A:A,0))="Module actions"),"Applicable",
AND($F$3="Module for the NSQPCH Standards",INDEX(Reference!C:C,MATCH(A_2.04,Reference!A:A,0))="Non-module actions"),"Non-module",
AND($F$3="Module for the NSQHS Standards",INDEX(Reference!D:D,MATCH(A_2.04,Reference!A:A,0))="Module actions"),"Applicable",
AND($F$3="Module for the NSQHS Standards",INDEX(Reference!D:D,MATCH(A_2.04,Reference!A:A,0))="Non-module actions"),"Non-module")</f>
        <v>Applicable</v>
      </c>
      <c r="J74" s="8" t="s">
        <v>289</v>
      </c>
      <c r="K74" s="9"/>
      <c r="L74" s="4" t="str" cm="1">
        <f t="array" ref="L74">_xlfn.IFS(ISBLANK(K74),"",K74&lt;50%,"Substantially not met",AND(K74&gt;=50%,K74&lt;80%),"Partially met",AND(K74&gt;=80%,K74&lt;100%),"Mostly met with some exceptions",K74=100%,"Met")</f>
        <v/>
      </c>
      <c r="M74" s="3"/>
      <c r="N74" s="3"/>
      <c r="O74" s="7"/>
      <c r="P74" s="3"/>
      <c r="Q74" s="8" t="s">
        <v>348</v>
      </c>
    </row>
    <row r="75" spans="1:17" s="21" customFormat="1" ht="21.75" customHeight="1" x14ac:dyDescent="0.25">
      <c r="A75" s="17" t="s">
        <v>82</v>
      </c>
      <c r="B75" s="17" t="s">
        <v>117</v>
      </c>
      <c r="C75" s="17" t="s">
        <v>117</v>
      </c>
      <c r="D75" s="17" t="s">
        <v>117</v>
      </c>
      <c r="E75" s="18" t="s">
        <v>69</v>
      </c>
      <c r="F75" s="19"/>
      <c r="G75" s="19"/>
      <c r="H75" s="19"/>
      <c r="I75" s="144" t="s">
        <v>414</v>
      </c>
      <c r="J75" s="19"/>
      <c r="K75" s="19"/>
      <c r="L75" s="19"/>
      <c r="M75" s="19"/>
      <c r="N75" s="19"/>
      <c r="O75" s="20"/>
      <c r="P75" s="19"/>
      <c r="Q75" s="19"/>
    </row>
    <row r="76" spans="1:17" s="16" customFormat="1" ht="21.75" customHeight="1" x14ac:dyDescent="0.25">
      <c r="A76" s="12" t="s">
        <v>82</v>
      </c>
      <c r="B76" s="12" t="s">
        <v>117</v>
      </c>
      <c r="C76" s="12" t="s">
        <v>117</v>
      </c>
      <c r="D76" s="12" t="s">
        <v>117</v>
      </c>
      <c r="E76" s="13" t="s">
        <v>70</v>
      </c>
      <c r="F76" s="14"/>
      <c r="G76" s="14"/>
      <c r="H76" s="14"/>
      <c r="I76" s="145" t="s">
        <v>414</v>
      </c>
      <c r="J76" s="14"/>
      <c r="K76" s="14"/>
      <c r="L76" s="14"/>
      <c r="M76" s="14"/>
      <c r="N76" s="14"/>
      <c r="O76" s="15"/>
      <c r="P76" s="14"/>
      <c r="Q76" s="14"/>
    </row>
    <row r="77" spans="1:17" ht="313.5" x14ac:dyDescent="0.25">
      <c r="A77" s="10" t="s">
        <v>82</v>
      </c>
      <c r="B77" s="3" t="s">
        <v>117</v>
      </c>
      <c r="C77" s="3" t="s">
        <v>117</v>
      </c>
      <c r="D77" s="3" t="s">
        <v>117</v>
      </c>
      <c r="E77" s="5">
        <v>2.0499999999999998</v>
      </c>
      <c r="F77" s="4" t="s">
        <v>71</v>
      </c>
      <c r="G77" s="4" t="s">
        <v>204</v>
      </c>
      <c r="H77" s="4" t="s">
        <v>205</v>
      </c>
      <c r="I77" s="4" t="str" cm="1">
        <f t="array" ref="I77">_xlfn.IFS($F$3="National Safety and Quality Digital Mental Health Standards","Applicable",
AND($F$3="Module for the NSQMHCMO Standards",INDEX(Reference!B:B,MATCH(A_2.05,Reference!A:A,0))="Module actions"),"Applicable",
AND($F$3="Module for the NSQMHCMO Standards",INDEX(Reference!B:B,MATCH(A_2.05,Reference!A:A,0))="Non-module actions"),"Non-module",
AND($F$3="Module for the NSQPCH Standards",INDEX(Reference!C:C,MATCH(A_2.05,Reference!A:A,0))="Module actions"),"Applicable",
AND($F$3="Module for the NSQPCH Standards",INDEX(Reference!C:C,MATCH(A_2.05,Reference!A:A,0))="Non-module actions"),"Non-module",
AND($F$3="Module for the NSQHS Standards",INDEX(Reference!D:D,MATCH(A_2.05,Reference!A:A,0))="Module actions"),"Applicable",
AND($F$3="Module for the NSQHS Standards",INDEX(Reference!D:D,MATCH(A_2.05,Reference!A:A,0))="Non-module actions"),"Non-module")</f>
        <v>Applicable</v>
      </c>
      <c r="J77" s="8" t="s">
        <v>290</v>
      </c>
      <c r="K77" s="9"/>
      <c r="L77" s="4" t="str" cm="1">
        <f t="array" ref="L77">_xlfn.IFS(ISBLANK(K77),"",K77&lt;50%,"Substantially not met",AND(K77&gt;=50%,K77&lt;80%),"Partially met",AND(K77&gt;=80%,K77&lt;100%),"Mostly met with some exceptions",K77=100%,"Met")</f>
        <v/>
      </c>
      <c r="M77" s="3"/>
      <c r="N77" s="3"/>
      <c r="O77" s="7"/>
      <c r="P77" s="3"/>
      <c r="Q77" s="8" t="s">
        <v>349</v>
      </c>
    </row>
    <row r="78" spans="1:17" ht="114" x14ac:dyDescent="0.25">
      <c r="A78" s="10" t="s">
        <v>82</v>
      </c>
      <c r="B78" s="3" t="s">
        <v>117</v>
      </c>
      <c r="C78" s="3" t="s">
        <v>117</v>
      </c>
      <c r="D78" s="3" t="s">
        <v>117</v>
      </c>
      <c r="E78" s="5">
        <v>2.06</v>
      </c>
      <c r="F78" s="4" t="s">
        <v>72</v>
      </c>
      <c r="G78" s="4" t="s">
        <v>206</v>
      </c>
      <c r="H78" s="4" t="s">
        <v>207</v>
      </c>
      <c r="I78" s="4" t="str" cm="1">
        <f t="array" ref="I78">_xlfn.IFS($F$3="National Safety and Quality Digital Mental Health Standards","Applicable",
AND($F$3="Module for the NSQMHCMO Standards",INDEX(Reference!B:B,MATCH(A_2.06,Reference!A:A,0))="Module actions"),"Applicable",
AND($F$3="Module for the NSQMHCMO Standards",INDEX(Reference!B:B,MATCH(A_2.06,Reference!A:A,0))="Non-module actions"),"Non-module",
AND($F$3="Module for the NSQPCH Standards",INDEX(Reference!C:C,MATCH(A_2.06,Reference!A:A,0))="Module actions"),"Applicable",
AND($F$3="Module for the NSQPCH Standards",INDEX(Reference!C:C,MATCH(A_2.06,Reference!A:A,0))="Non-module actions"),"Non-module",
AND($F$3="Module for the NSQHS Standards",INDEX(Reference!D:D,MATCH(A_2.06,Reference!A:A,0))="Module actions"),"Applicable",
AND($F$3="Module for the NSQHS Standards",INDEX(Reference!D:D,MATCH(A_2.06,Reference!A:A,0))="Non-module actions"),"Non-module")</f>
        <v>Applicable</v>
      </c>
      <c r="J78" s="8" t="s">
        <v>291</v>
      </c>
      <c r="K78" s="9"/>
      <c r="L78" s="4" t="str" cm="1">
        <f t="array" ref="L78">_xlfn.IFS(ISBLANK(K78),"",K78&lt;50%,"Substantially not met",AND(K78&gt;=50%,K78&lt;80%),"Partially met",AND(K78&gt;=80%,K78&lt;100%),"Mostly met with some exceptions",K78=100%,"Met")</f>
        <v/>
      </c>
      <c r="M78" s="3"/>
      <c r="N78" s="3"/>
      <c r="O78" s="7"/>
      <c r="P78" s="3"/>
      <c r="Q78" s="8" t="s">
        <v>350</v>
      </c>
    </row>
    <row r="79" spans="1:17" s="21" customFormat="1" ht="21.75" customHeight="1" x14ac:dyDescent="0.25">
      <c r="A79" s="17" t="s">
        <v>82</v>
      </c>
      <c r="B79" s="17" t="s">
        <v>121</v>
      </c>
      <c r="C79" s="17" t="s">
        <v>121</v>
      </c>
      <c r="D79" s="17" t="s">
        <v>121</v>
      </c>
      <c r="E79" s="18" t="s">
        <v>73</v>
      </c>
      <c r="F79" s="19"/>
      <c r="G79" s="19"/>
      <c r="H79" s="19"/>
      <c r="I79" s="144" t="s">
        <v>414</v>
      </c>
      <c r="J79" s="19"/>
      <c r="K79" s="19"/>
      <c r="L79" s="19"/>
      <c r="M79" s="19"/>
      <c r="N79" s="19"/>
      <c r="O79" s="20"/>
      <c r="P79" s="19"/>
      <c r="Q79" s="19"/>
    </row>
    <row r="80" spans="1:17" s="16" customFormat="1" ht="21.75" customHeight="1" x14ac:dyDescent="0.25">
      <c r="A80" s="12" t="s">
        <v>82</v>
      </c>
      <c r="B80" s="12" t="s">
        <v>117</v>
      </c>
      <c r="C80" s="12" t="s">
        <v>117</v>
      </c>
      <c r="D80" s="12" t="s">
        <v>117</v>
      </c>
      <c r="E80" s="13" t="s">
        <v>74</v>
      </c>
      <c r="F80" s="14"/>
      <c r="G80" s="14"/>
      <c r="H80" s="14"/>
      <c r="I80" s="145" t="s">
        <v>414</v>
      </c>
      <c r="J80" s="14"/>
      <c r="K80" s="14"/>
      <c r="L80" s="14"/>
      <c r="M80" s="14"/>
      <c r="N80" s="14"/>
      <c r="O80" s="15"/>
      <c r="P80" s="14"/>
      <c r="Q80" s="14"/>
    </row>
    <row r="81" spans="1:17" ht="171" x14ac:dyDescent="0.25">
      <c r="A81" s="10" t="s">
        <v>82</v>
      </c>
      <c r="B81" s="3" t="s">
        <v>117</v>
      </c>
      <c r="C81" s="3" t="s">
        <v>117</v>
      </c>
      <c r="D81" s="3" t="s">
        <v>117</v>
      </c>
      <c r="E81" s="5">
        <v>2.0699999999999998</v>
      </c>
      <c r="F81" s="4" t="s">
        <v>75</v>
      </c>
      <c r="G81" s="4" t="s">
        <v>208</v>
      </c>
      <c r="H81" s="4" t="s">
        <v>209</v>
      </c>
      <c r="I81" s="4" t="str" cm="1">
        <f t="array" ref="I81">_xlfn.IFS($F$3="National Safety and Quality Digital Mental Health Standards","Applicable",
AND($F$3="Module for the NSQMHCMO Standards",INDEX(Reference!B:B,MATCH(A_2.07,Reference!A:A,0))="Module actions"),"Applicable",
AND($F$3="Module for the NSQMHCMO Standards",INDEX(Reference!B:B,MATCH(A_2.07,Reference!A:A,0))="Non-module actions"),"Non-module",
AND($F$3="Module for the NSQPCH Standards",INDEX(Reference!C:C,MATCH(A_2.07,Reference!A:A,0))="Module actions"),"Applicable",
AND($F$3="Module for the NSQPCH Standards",INDEX(Reference!C:C,MATCH(A_2.07,Reference!A:A,0))="Non-module actions"),"Non-module",
AND($F$3="Module for the NSQHS Standards",INDEX(Reference!D:D,MATCH(A_2.07,Reference!A:A,0))="Module actions"),"Applicable",
AND($F$3="Module for the NSQHS Standards",INDEX(Reference!D:D,MATCH(A_2.07,Reference!A:A,0))="Non-module actions"),"Non-module")</f>
        <v>Applicable</v>
      </c>
      <c r="J81" s="8" t="s">
        <v>292</v>
      </c>
      <c r="K81" s="9"/>
      <c r="L81" s="4" t="str" cm="1">
        <f t="array" ref="L81">_xlfn.IFS(ISBLANK(K81),"",K81&lt;50%,"Substantially not met",AND(K81&gt;=50%,K81&lt;80%),"Partially met",AND(K81&gt;=80%,K81&lt;100%),"Mostly met with some exceptions",K81=100%,"Met")</f>
        <v/>
      </c>
      <c r="M81" s="3"/>
      <c r="N81" s="3"/>
      <c r="O81" s="7"/>
      <c r="P81" s="3"/>
      <c r="Q81" s="8" t="s">
        <v>351</v>
      </c>
    </row>
    <row r="82" spans="1:17" ht="142.5" x14ac:dyDescent="0.25">
      <c r="A82" s="10" t="s">
        <v>82</v>
      </c>
      <c r="B82" s="3" t="s">
        <v>117</v>
      </c>
      <c r="C82" s="3" t="s">
        <v>117</v>
      </c>
      <c r="D82" s="3" t="s">
        <v>117</v>
      </c>
      <c r="E82" s="5">
        <v>2.08</v>
      </c>
      <c r="F82" s="4" t="s">
        <v>76</v>
      </c>
      <c r="G82" s="4" t="s">
        <v>210</v>
      </c>
      <c r="H82" s="4" t="s">
        <v>211</v>
      </c>
      <c r="I82" s="4" t="str" cm="1">
        <f t="array" ref="I82">_xlfn.IFS($F$3="National Safety and Quality Digital Mental Health Standards","Applicable",
AND($F$3="Module for the NSQMHCMO Standards",INDEX(Reference!B:B,MATCH(A_2.08,Reference!A:A,0))="Module actions"),"Applicable",
AND($F$3="Module for the NSQMHCMO Standards",INDEX(Reference!B:B,MATCH(A_2.08,Reference!A:A,0))="Non-module actions"),"Non-module",
AND($F$3="Module for the NSQPCH Standards",INDEX(Reference!C:C,MATCH(A_2.08,Reference!A:A,0))="Module actions"),"Applicable",
AND($F$3="Module for the NSQPCH Standards",INDEX(Reference!C:C,MATCH(A_2.08,Reference!A:A,0))="Non-module actions"),"Non-module",
AND($F$3="Module for the NSQHS Standards",INDEX(Reference!D:D,MATCH(A_2.08,Reference!A:A,0))="Module actions"),"Applicable",
AND($F$3="Module for the NSQHS Standards",INDEX(Reference!D:D,MATCH(A_2.08,Reference!A:A,0))="Non-module actions"),"Non-module")</f>
        <v>Applicable</v>
      </c>
      <c r="J82" s="8" t="s">
        <v>293</v>
      </c>
      <c r="K82" s="9"/>
      <c r="L82" s="4" t="str" cm="1">
        <f t="array" ref="L82">_xlfn.IFS(ISBLANK(K82),"",K82&lt;50%,"Substantially not met",AND(K82&gt;=50%,K82&lt;80%),"Partially met",AND(K82&gt;=80%,K82&lt;100%),"Mostly met with some exceptions",K82=100%,"Met")</f>
        <v/>
      </c>
      <c r="M82" s="3"/>
      <c r="N82" s="3"/>
      <c r="O82" s="7"/>
      <c r="P82" s="3"/>
      <c r="Q82" s="8" t="s">
        <v>352</v>
      </c>
    </row>
    <row r="83" spans="1:17" ht="128.25" x14ac:dyDescent="0.25">
      <c r="A83" s="10" t="s">
        <v>82</v>
      </c>
      <c r="B83" s="3" t="s">
        <v>117</v>
      </c>
      <c r="C83" s="3" t="s">
        <v>117</v>
      </c>
      <c r="D83" s="3" t="s">
        <v>117</v>
      </c>
      <c r="E83" s="5">
        <v>2.09</v>
      </c>
      <c r="F83" s="4" t="s">
        <v>77</v>
      </c>
      <c r="G83" s="4" t="s">
        <v>212</v>
      </c>
      <c r="H83" s="4" t="s">
        <v>213</v>
      </c>
      <c r="I83" s="4" t="str" cm="1">
        <f t="array" ref="I83">_xlfn.IFS($F$3="National Safety and Quality Digital Mental Health Standards","Applicable",
AND($F$3="Module for the NSQMHCMO Standards",INDEX(Reference!B:B,MATCH(A_2.09,Reference!A:A,0))="Module actions"),"Applicable",
AND($F$3="Module for the NSQMHCMO Standards",INDEX(Reference!B:B,MATCH(A_2.09,Reference!A:A,0))="Non-module actions"),"Non-module",
AND($F$3="Module for the NSQPCH Standards",INDEX(Reference!C:C,MATCH(A_2.09,Reference!A:A,0))="Module actions"),"Applicable",
AND($F$3="Module for the NSQPCH Standards",INDEX(Reference!C:C,MATCH(A_2.09,Reference!A:A,0))="Non-module actions"),"Non-module",
AND($F$3="Module for the NSQHS Standards",INDEX(Reference!D:D,MATCH(A_2.09,Reference!A:A,0))="Module actions"),"Applicable",
AND($F$3="Module for the NSQHS Standards",INDEX(Reference!D:D,MATCH(A_2.09,Reference!A:A,0))="Non-module actions"),"Non-module")</f>
        <v>Applicable</v>
      </c>
      <c r="J83" s="8" t="s">
        <v>294</v>
      </c>
      <c r="K83" s="9"/>
      <c r="L83" s="4" t="str" cm="1">
        <f t="array" ref="L83">_xlfn.IFS(ISBLANK(K83),"",K83&lt;50%,"Substantially not met",AND(K83&gt;=50%,K83&lt;80%),"Partially met",AND(K83&gt;=80%,K83&lt;100%),"Mostly met with some exceptions",K83=100%,"Met")</f>
        <v/>
      </c>
      <c r="M83" s="3"/>
      <c r="N83" s="3"/>
      <c r="O83" s="7"/>
      <c r="P83" s="3"/>
      <c r="Q83" s="8" t="s">
        <v>353</v>
      </c>
    </row>
    <row r="84" spans="1:17" s="16" customFormat="1" ht="21.75" customHeight="1" x14ac:dyDescent="0.25">
      <c r="A84" s="12" t="s">
        <v>82</v>
      </c>
      <c r="B84" s="12" t="s">
        <v>117</v>
      </c>
      <c r="C84" s="12" t="s">
        <v>117</v>
      </c>
      <c r="D84" s="12" t="s">
        <v>121</v>
      </c>
      <c r="E84" s="13" t="s">
        <v>78</v>
      </c>
      <c r="F84" s="14"/>
      <c r="G84" s="14"/>
      <c r="H84" s="14"/>
      <c r="I84" s="145" t="s">
        <v>414</v>
      </c>
      <c r="J84" s="14"/>
      <c r="K84" s="14"/>
      <c r="L84" s="14"/>
      <c r="M84" s="14"/>
      <c r="N84" s="14"/>
      <c r="O84" s="15"/>
      <c r="P84" s="14"/>
      <c r="Q84" s="14"/>
    </row>
    <row r="85" spans="1:17" ht="228" x14ac:dyDescent="0.25">
      <c r="A85" s="10" t="s">
        <v>82</v>
      </c>
      <c r="B85" s="3" t="s">
        <v>117</v>
      </c>
      <c r="C85" s="3" t="s">
        <v>117</v>
      </c>
      <c r="D85" s="3" t="s">
        <v>121</v>
      </c>
      <c r="E85" s="5" t="s">
        <v>115</v>
      </c>
      <c r="F85" s="4" t="s">
        <v>79</v>
      </c>
      <c r="G85" s="4" t="s">
        <v>214</v>
      </c>
      <c r="H85" s="4" t="s">
        <v>215</v>
      </c>
      <c r="I85" s="4" t="str" cm="1">
        <f t="array" ref="I85">_xlfn.IFS($F$3="National Safety and Quality Digital Mental Health Standards","Applicable",
AND($F$3="Module for the NSQMHCMO Standards",INDEX(Reference!B:B,MATCH(A_2.10,Reference!A:A,0))="Module actions"),"Applicable",
AND($F$3="Module for the NSQMHCMO Standards",INDEX(Reference!B:B,MATCH(A_2.10,Reference!A:A,0))="Non-module actions"),"Non-module",
AND($F$3="Module for the NSQPCH Standards",INDEX(Reference!C:C,MATCH(A_2.10,Reference!A:A,0))="Module actions"),"Applicable",
AND($F$3="Module for the NSQPCH Standards",INDEX(Reference!C:C,MATCH(A_2.10,Reference!A:A,0))="Non-module actions"),"Non-module",
AND($F$3="Module for the NSQHS Standards",INDEX(Reference!D:D,MATCH(A_2.10,Reference!A:A,0))="Module actions"),"Applicable",
AND($F$3="Module for the NSQHS Standards",INDEX(Reference!D:D,MATCH(A_2.10,Reference!A:A,0))="Non-module actions"),"Non-module")</f>
        <v>Applicable</v>
      </c>
      <c r="J85" s="8" t="s">
        <v>295</v>
      </c>
      <c r="K85" s="9"/>
      <c r="L85" s="4" t="str" cm="1">
        <f t="array" ref="L85">_xlfn.IFS(ISBLANK(K85),"",K85&lt;50%,"Substantially not met",AND(K85&gt;=50%,K85&lt;80%),"Partially met",AND(K85&gt;=80%,K85&lt;100%),"Mostly met with some exceptions",K85=100%,"Met")</f>
        <v/>
      </c>
      <c r="M85" s="3"/>
      <c r="N85" s="3"/>
      <c r="O85" s="7"/>
      <c r="P85" s="3"/>
      <c r="Q85" s="8" t="s">
        <v>354</v>
      </c>
    </row>
    <row r="86" spans="1:17" s="16" customFormat="1" ht="21.75" customHeight="1" x14ac:dyDescent="0.25">
      <c r="A86" s="12" t="s">
        <v>82</v>
      </c>
      <c r="B86" s="12" t="s">
        <v>121</v>
      </c>
      <c r="C86" s="12" t="s">
        <v>121</v>
      </c>
      <c r="D86" s="12" t="s">
        <v>121</v>
      </c>
      <c r="E86" s="13" t="s">
        <v>80</v>
      </c>
      <c r="F86" s="14"/>
      <c r="G86" s="14"/>
      <c r="H86" s="14"/>
      <c r="I86" s="145" t="s">
        <v>414</v>
      </c>
      <c r="J86" s="14"/>
      <c r="K86" s="14"/>
      <c r="L86" s="14"/>
      <c r="M86" s="14"/>
      <c r="N86" s="14"/>
      <c r="O86" s="15"/>
      <c r="P86" s="14"/>
      <c r="Q86" s="14"/>
    </row>
    <row r="87" spans="1:17" ht="299.25" x14ac:dyDescent="0.25">
      <c r="A87" s="10" t="s">
        <v>82</v>
      </c>
      <c r="B87" s="3" t="s">
        <v>121</v>
      </c>
      <c r="C87" s="3" t="s">
        <v>121</v>
      </c>
      <c r="D87" s="3" t="s">
        <v>121</v>
      </c>
      <c r="E87" s="5">
        <v>2.11</v>
      </c>
      <c r="F87" s="4" t="s">
        <v>81</v>
      </c>
      <c r="G87" s="4" t="s">
        <v>216</v>
      </c>
      <c r="H87" s="4" t="s">
        <v>217</v>
      </c>
      <c r="I87" s="4" t="str" cm="1">
        <f t="array" ref="I87">_xlfn.IFS($F$3="National Safety and Quality Digital Mental Health Standards","Applicable",
AND($F$3="Module for the NSQMHCMO Standards",INDEX(Reference!B:B,MATCH(A_2.11,Reference!A:A,0))="Module actions"),"Applicable",
AND($F$3="Module for the NSQMHCMO Standards",INDEX(Reference!B:B,MATCH(A_2.11,Reference!A:A,0))="Non-module actions"),"Non-module",
AND($F$3="Module for the NSQPCH Standards",INDEX(Reference!C:C,MATCH(A_2.11,Reference!A:A,0))="Module actions"),"Applicable",
AND($F$3="Module for the NSQPCH Standards",INDEX(Reference!C:C,MATCH(A_2.11,Reference!A:A,0))="Non-module actions"),"Non-module",
AND($F$3="Module for the NSQHS Standards",INDEX(Reference!D:D,MATCH(A_2.11,Reference!A:A,0))="Module actions"),"Applicable",
AND($F$3="Module for the NSQHS Standards",INDEX(Reference!D:D,MATCH(A_2.11,Reference!A:A,0))="Non-module actions"),"Non-module")</f>
        <v>Applicable</v>
      </c>
      <c r="J87" s="8" t="s">
        <v>296</v>
      </c>
      <c r="K87" s="9"/>
      <c r="L87" s="4" t="str" cm="1">
        <f t="array" ref="L87">_xlfn.IFS(ISBLANK(K87),"",K87&lt;50%,"Substantially not met",AND(K87&gt;=50%,K87&lt;80%),"Partially met",AND(K87&gt;=80%,K87&lt;100%),"Mostly met with some exceptions",K87=100%,"Met")</f>
        <v/>
      </c>
      <c r="M87" s="3"/>
      <c r="N87" s="3"/>
      <c r="O87" s="7"/>
      <c r="P87" s="3"/>
      <c r="Q87" s="8" t="s">
        <v>355</v>
      </c>
    </row>
    <row r="88" spans="1:17" ht="28.5" customHeight="1" x14ac:dyDescent="0.25">
      <c r="A88" s="10" t="s">
        <v>83</v>
      </c>
      <c r="B88" s="3" t="s">
        <v>121</v>
      </c>
      <c r="C88" s="3" t="s">
        <v>121</v>
      </c>
      <c r="D88" s="3" t="s">
        <v>121</v>
      </c>
      <c r="E88" s="5" t="e" vm="3">
        <v>#VALUE!</v>
      </c>
      <c r="F88" s="11" t="s">
        <v>83</v>
      </c>
      <c r="G88" s="4"/>
      <c r="H88" s="4"/>
      <c r="I88" s="146" t="s">
        <v>414</v>
      </c>
      <c r="J88" s="4"/>
      <c r="K88" s="3"/>
      <c r="L88" s="3"/>
      <c r="M88" s="3"/>
      <c r="N88" s="3"/>
      <c r="O88" s="7"/>
      <c r="P88" s="3"/>
      <c r="Q88" s="4"/>
    </row>
    <row r="89" spans="1:17" s="21" customFormat="1" ht="21.75" customHeight="1" x14ac:dyDescent="0.25">
      <c r="A89" s="17" t="s">
        <v>83</v>
      </c>
      <c r="B89" s="17" t="s">
        <v>121</v>
      </c>
      <c r="C89" s="17" t="s">
        <v>121</v>
      </c>
      <c r="D89" s="17" t="s">
        <v>121</v>
      </c>
      <c r="E89" s="18" t="s">
        <v>84</v>
      </c>
      <c r="F89" s="19"/>
      <c r="G89" s="19"/>
      <c r="H89" s="19"/>
      <c r="I89" s="144" t="s">
        <v>414</v>
      </c>
      <c r="J89" s="19"/>
      <c r="K89" s="19"/>
      <c r="L89" s="19"/>
      <c r="M89" s="19"/>
      <c r="N89" s="19"/>
      <c r="O89" s="20"/>
      <c r="P89" s="19"/>
      <c r="Q89" s="19"/>
    </row>
    <row r="90" spans="1:17" s="16" customFormat="1" ht="21.75" customHeight="1" x14ac:dyDescent="0.25">
      <c r="A90" s="12" t="s">
        <v>83</v>
      </c>
      <c r="B90" s="12" t="s">
        <v>117</v>
      </c>
      <c r="C90" s="12" t="s">
        <v>121</v>
      </c>
      <c r="D90" s="12" t="s">
        <v>121</v>
      </c>
      <c r="E90" s="13" t="s">
        <v>85</v>
      </c>
      <c r="F90" s="14"/>
      <c r="G90" s="14"/>
      <c r="H90" s="14"/>
      <c r="I90" s="145" t="s">
        <v>414</v>
      </c>
      <c r="J90" s="14"/>
      <c r="K90" s="14"/>
      <c r="L90" s="14"/>
      <c r="M90" s="14"/>
      <c r="N90" s="14"/>
      <c r="O90" s="15"/>
      <c r="P90" s="14"/>
      <c r="Q90" s="14"/>
    </row>
    <row r="91" spans="1:17" ht="185.25" x14ac:dyDescent="0.25">
      <c r="A91" s="10" t="s">
        <v>83</v>
      </c>
      <c r="B91" s="3" t="s">
        <v>117</v>
      </c>
      <c r="C91" s="3" t="s">
        <v>121</v>
      </c>
      <c r="D91" s="3" t="s">
        <v>121</v>
      </c>
      <c r="E91" s="5">
        <v>3.01</v>
      </c>
      <c r="F91" s="4" t="s">
        <v>86</v>
      </c>
      <c r="G91" s="4" t="s">
        <v>218</v>
      </c>
      <c r="H91" s="4" t="s">
        <v>219</v>
      </c>
      <c r="I91" s="4" t="str" cm="1">
        <f t="array" ref="I91">_xlfn.IFS($F$3="National Safety and Quality Digital Mental Health Standards","Applicable",
AND($F$3="Module for the NSQMHCMO Standards",INDEX(Reference!B:B,MATCH(A_3.01,Reference!A:A,0))="Module actions"),"Applicable",
AND($F$3="Module for the NSQMHCMO Standards",INDEX(Reference!B:B,MATCH(A_3.01,Reference!A:A,0))="Non-module actions"),"Non-module",
AND($F$3="Module for the NSQPCH Standards",INDEX(Reference!C:C,MATCH(A_3.01,Reference!A:A,0))="Module actions"),"Applicable",
AND($F$3="Module for the NSQPCH Standards",INDEX(Reference!C:C,MATCH(A_3.01,Reference!A:A,0))="Non-module actions"),"Non-module",
AND($F$3="Module for the NSQHS Standards",INDEX(Reference!D:D,MATCH(A_3.01,Reference!A:A,0))="Module actions"),"Applicable",
AND($F$3="Module for the NSQHS Standards",INDEX(Reference!D:D,MATCH(A_3.01,Reference!A:A,0))="Non-module actions"),"Non-module")</f>
        <v>Applicable</v>
      </c>
      <c r="J91" s="8" t="s">
        <v>297</v>
      </c>
      <c r="K91" s="9"/>
      <c r="L91" s="4" t="str" cm="1">
        <f t="array" ref="L91">_xlfn.IFS(ISBLANK(K91),"",K91&lt;50%,"Substantially not met",AND(K91&gt;=50%,K91&lt;80%),"Partially met",AND(K91&gt;=80%,K91&lt;100%),"Mostly met with some exceptions",K91=100%,"Met")</f>
        <v/>
      </c>
      <c r="M91" s="3"/>
      <c r="N91" s="3"/>
      <c r="O91" s="7"/>
      <c r="P91" s="3"/>
      <c r="Q91" s="8" t="s">
        <v>356</v>
      </c>
    </row>
    <row r="92" spans="1:17" s="16" customFormat="1" ht="21.75" customHeight="1" x14ac:dyDescent="0.25">
      <c r="A92" s="12" t="s">
        <v>83</v>
      </c>
      <c r="B92" s="12" t="s">
        <v>117</v>
      </c>
      <c r="C92" s="12" t="s">
        <v>117</v>
      </c>
      <c r="D92" s="12" t="s">
        <v>117</v>
      </c>
      <c r="E92" s="13" t="s">
        <v>87</v>
      </c>
      <c r="F92" s="14"/>
      <c r="G92" s="14"/>
      <c r="H92" s="14"/>
      <c r="I92" s="145" t="s">
        <v>414</v>
      </c>
      <c r="J92" s="14"/>
      <c r="K92" s="14"/>
      <c r="L92" s="14"/>
      <c r="M92" s="14"/>
      <c r="N92" s="14"/>
      <c r="O92" s="15"/>
      <c r="P92" s="14"/>
      <c r="Q92" s="14"/>
    </row>
    <row r="93" spans="1:17" ht="199.5" x14ac:dyDescent="0.25">
      <c r="A93" s="10" t="s">
        <v>83</v>
      </c>
      <c r="B93" s="3" t="s">
        <v>117</v>
      </c>
      <c r="C93" s="3" t="s">
        <v>117</v>
      </c>
      <c r="D93" s="3" t="s">
        <v>117</v>
      </c>
      <c r="E93" s="5">
        <v>3.02</v>
      </c>
      <c r="F93" s="4" t="s">
        <v>88</v>
      </c>
      <c r="G93" s="4" t="s">
        <v>220</v>
      </c>
      <c r="H93" s="4" t="s">
        <v>221</v>
      </c>
      <c r="I93" s="4" t="str" cm="1">
        <f t="array" ref="I93">_xlfn.IFS($F$3="National Safety and Quality Digital Mental Health Standards","Applicable",
AND($F$3="Module for the NSQMHCMO Standards",INDEX(Reference!B:B,MATCH(A_3.02,Reference!A:A,0))="Module actions"),"Applicable",
AND($F$3="Module for the NSQMHCMO Standards",INDEX(Reference!B:B,MATCH(A_3.02,Reference!A:A,0))="Non-module actions"),"Non-module",
AND($F$3="Module for the NSQPCH Standards",INDEX(Reference!C:C,MATCH(A_3.02,Reference!A:A,0))="Module actions"),"Applicable",
AND($F$3="Module for the NSQPCH Standards",INDEX(Reference!C:C,MATCH(A_3.02,Reference!A:A,0))="Non-module actions"),"Non-module",
AND($F$3="Module for the NSQHS Standards",INDEX(Reference!D:D,MATCH(A_3.02,Reference!A:A,0))="Module actions"),"Applicable",
AND($F$3="Module for the NSQHS Standards",INDEX(Reference!D:D,MATCH(A_3.02,Reference!A:A,0))="Non-module actions"),"Non-module")</f>
        <v>Applicable</v>
      </c>
      <c r="J93" s="8" t="s">
        <v>298</v>
      </c>
      <c r="K93" s="9"/>
      <c r="L93" s="4" t="str" cm="1">
        <f t="array" ref="L93">_xlfn.IFS(ISBLANK(K93),"",K93&lt;50%,"Substantially not met",AND(K93&gt;=50%,K93&lt;80%),"Partially met",AND(K93&gt;=80%,K93&lt;100%),"Mostly met with some exceptions",K93=100%,"Met")</f>
        <v/>
      </c>
      <c r="M93" s="3"/>
      <c r="N93" s="3"/>
      <c r="O93" s="7"/>
      <c r="P93" s="3"/>
      <c r="Q93" s="8" t="s">
        <v>357</v>
      </c>
    </row>
    <row r="94" spans="1:17" s="16" customFormat="1" ht="21.75" customHeight="1" x14ac:dyDescent="0.25">
      <c r="A94" s="12" t="s">
        <v>83</v>
      </c>
      <c r="B94" s="12" t="s">
        <v>121</v>
      </c>
      <c r="C94" s="12" t="s">
        <v>121</v>
      </c>
      <c r="D94" s="12" t="s">
        <v>121</v>
      </c>
      <c r="E94" s="13" t="s">
        <v>89</v>
      </c>
      <c r="F94" s="14"/>
      <c r="G94" s="14"/>
      <c r="H94" s="14"/>
      <c r="I94" s="145" t="s">
        <v>414</v>
      </c>
      <c r="J94" s="14"/>
      <c r="K94" s="14"/>
      <c r="L94" s="14"/>
      <c r="M94" s="14"/>
      <c r="N94" s="14"/>
      <c r="O94" s="15"/>
      <c r="P94" s="14"/>
      <c r="Q94" s="14"/>
    </row>
    <row r="95" spans="1:17" ht="128.25" x14ac:dyDescent="0.25">
      <c r="A95" s="10" t="s">
        <v>83</v>
      </c>
      <c r="B95" s="3" t="s">
        <v>121</v>
      </c>
      <c r="C95" s="3" t="s">
        <v>121</v>
      </c>
      <c r="D95" s="3" t="s">
        <v>121</v>
      </c>
      <c r="E95" s="5">
        <v>3.03</v>
      </c>
      <c r="F95" s="4" t="s">
        <v>90</v>
      </c>
      <c r="G95" s="4" t="s">
        <v>222</v>
      </c>
      <c r="H95" s="4" t="s">
        <v>223</v>
      </c>
      <c r="I95" s="4" t="str" cm="1">
        <f t="array" ref="I95">_xlfn.IFS($F$3="National Safety and Quality Digital Mental Health Standards","Applicable",
AND($F$3="Module for the NSQMHCMO Standards",INDEX(Reference!B:B,MATCH(A_3.03,Reference!A:A,0))="Module actions"),"Applicable",
AND($F$3="Module for the NSQMHCMO Standards",INDEX(Reference!B:B,MATCH(A_3.03,Reference!A:A,0))="Non-module actions"),"Non-module",
AND($F$3="Module for the NSQPCH Standards",INDEX(Reference!C:C,MATCH(A_3.03,Reference!A:A,0))="Module actions"),"Applicable",
AND($F$3="Module for the NSQPCH Standards",INDEX(Reference!C:C,MATCH(A_3.03,Reference!A:A,0))="Non-module actions"),"Non-module",
AND($F$3="Module for the NSQHS Standards",INDEX(Reference!D:D,MATCH(A_3.03,Reference!A:A,0))="Module actions"),"Applicable",
AND($F$3="Module for the NSQHS Standards",INDEX(Reference!D:D,MATCH(A_3.03,Reference!A:A,0))="Non-module actions"),"Non-module")</f>
        <v>Applicable</v>
      </c>
      <c r="J95" s="8" t="s">
        <v>299</v>
      </c>
      <c r="K95" s="9"/>
      <c r="L95" s="4" t="str" cm="1">
        <f t="array" ref="L95">_xlfn.IFS(ISBLANK(K95),"",K95&lt;50%,"Substantially not met",AND(K95&gt;=50%,K95&lt;80%),"Partially met",AND(K95&gt;=80%,K95&lt;100%),"Mostly met with some exceptions",K95=100%,"Met")</f>
        <v/>
      </c>
      <c r="M95" s="3"/>
      <c r="N95" s="3"/>
      <c r="O95" s="7"/>
      <c r="P95" s="3"/>
      <c r="Q95" s="8" t="s">
        <v>358</v>
      </c>
    </row>
    <row r="96" spans="1:17" s="21" customFormat="1" ht="21.75" customHeight="1" x14ac:dyDescent="0.25">
      <c r="A96" s="17" t="s">
        <v>83</v>
      </c>
      <c r="B96" s="17" t="s">
        <v>117</v>
      </c>
      <c r="C96" s="17" t="s">
        <v>117</v>
      </c>
      <c r="D96" s="17" t="s">
        <v>121</v>
      </c>
      <c r="E96" s="18" t="s">
        <v>91</v>
      </c>
      <c r="F96" s="19"/>
      <c r="G96" s="19"/>
      <c r="H96" s="19"/>
      <c r="I96" s="144" t="s">
        <v>414</v>
      </c>
      <c r="J96" s="19"/>
      <c r="K96" s="19"/>
      <c r="L96" s="19"/>
      <c r="M96" s="19"/>
      <c r="N96" s="19"/>
      <c r="O96" s="20"/>
      <c r="P96" s="19"/>
      <c r="Q96" s="19"/>
    </row>
    <row r="97" spans="1:17" s="16" customFormat="1" ht="21.75" customHeight="1" x14ac:dyDescent="0.25">
      <c r="A97" s="12" t="s">
        <v>83</v>
      </c>
      <c r="B97" s="12" t="s">
        <v>117</v>
      </c>
      <c r="C97" s="12" t="s">
        <v>117</v>
      </c>
      <c r="D97" s="12" t="s">
        <v>121</v>
      </c>
      <c r="E97" s="13" t="s">
        <v>91</v>
      </c>
      <c r="F97" s="14"/>
      <c r="G97" s="14"/>
      <c r="H97" s="14"/>
      <c r="I97" s="145" t="s">
        <v>414</v>
      </c>
      <c r="J97" s="14"/>
      <c r="K97" s="14"/>
      <c r="L97" s="14"/>
      <c r="M97" s="14"/>
      <c r="N97" s="14"/>
      <c r="O97" s="15"/>
      <c r="P97" s="14"/>
      <c r="Q97" s="14"/>
    </row>
    <row r="98" spans="1:17" ht="213.75" x14ac:dyDescent="0.25">
      <c r="A98" s="10" t="s">
        <v>83</v>
      </c>
      <c r="B98" s="3" t="s">
        <v>117</v>
      </c>
      <c r="C98" s="3" t="s">
        <v>117</v>
      </c>
      <c r="D98" s="3" t="s">
        <v>121</v>
      </c>
      <c r="E98" s="5">
        <v>3.04</v>
      </c>
      <c r="F98" s="4" t="s">
        <v>92</v>
      </c>
      <c r="G98" s="4" t="s">
        <v>224</v>
      </c>
      <c r="H98" s="4" t="s">
        <v>225</v>
      </c>
      <c r="I98" s="4" t="str" cm="1">
        <f t="array" ref="I98">_xlfn.IFS($F$3="National Safety and Quality Digital Mental Health Standards","Applicable",
AND($F$3="Module for the NSQMHCMO Standards",INDEX(Reference!B:B,MATCH(A_3.04,Reference!A:A,0))="Module actions"),"Applicable",
AND($F$3="Module for the NSQMHCMO Standards",INDEX(Reference!B:B,MATCH(A_3.04,Reference!A:A,0))="Non-module actions"),"Non-module",
AND($F$3="Module for the NSQPCH Standards",INDEX(Reference!C:C,MATCH(A_3.04,Reference!A:A,0))="Module actions"),"Applicable",
AND($F$3="Module for the NSQPCH Standards",INDEX(Reference!C:C,MATCH(A_3.04,Reference!A:A,0))="Non-module actions"),"Non-module",
AND($F$3="Module for the NSQHS Standards",INDEX(Reference!D:D,MATCH(A_3.04,Reference!A:A,0))="Module actions"),"Applicable",
AND($F$3="Module for the NSQHS Standards",INDEX(Reference!D:D,MATCH(A_3.04,Reference!A:A,0))="Non-module actions"),"Non-module")</f>
        <v>Applicable</v>
      </c>
      <c r="J98" s="8" t="s">
        <v>300</v>
      </c>
      <c r="K98" s="9"/>
      <c r="L98" s="4" t="str" cm="1">
        <f t="array" ref="L98">_xlfn.IFS(ISBLANK(K98),"",K98&lt;50%,"Substantially not met",AND(K98&gt;=50%,K98&lt;80%),"Partially met",AND(K98&gt;=80%,K98&lt;100%),"Mostly met with some exceptions",K98=100%,"Met")</f>
        <v/>
      </c>
      <c r="M98" s="3"/>
      <c r="N98" s="3"/>
      <c r="O98" s="7"/>
      <c r="P98" s="3"/>
      <c r="Q98" s="8" t="s">
        <v>359</v>
      </c>
    </row>
    <row r="99" spans="1:17" s="21" customFormat="1" ht="21.75" customHeight="1" x14ac:dyDescent="0.25">
      <c r="A99" s="17" t="s">
        <v>83</v>
      </c>
      <c r="B99" s="17" t="s">
        <v>117</v>
      </c>
      <c r="C99" s="17" t="s">
        <v>117</v>
      </c>
      <c r="D99" s="17" t="s">
        <v>117</v>
      </c>
      <c r="E99" s="18" t="s">
        <v>93</v>
      </c>
      <c r="F99" s="19"/>
      <c r="G99" s="19"/>
      <c r="H99" s="19"/>
      <c r="I99" s="144" t="s">
        <v>414</v>
      </c>
      <c r="J99" s="19"/>
      <c r="K99" s="19"/>
      <c r="L99" s="19"/>
      <c r="M99" s="19"/>
      <c r="N99" s="19"/>
      <c r="O99" s="20"/>
      <c r="P99" s="19"/>
      <c r="Q99" s="19"/>
    </row>
    <row r="100" spans="1:17" s="16" customFormat="1" ht="21.75" customHeight="1" x14ac:dyDescent="0.25">
      <c r="A100" s="12" t="s">
        <v>83</v>
      </c>
      <c r="B100" s="12" t="s">
        <v>117</v>
      </c>
      <c r="C100" s="12" t="s">
        <v>117</v>
      </c>
      <c r="D100" s="12" t="s">
        <v>117</v>
      </c>
      <c r="E100" s="13" t="s">
        <v>94</v>
      </c>
      <c r="F100" s="14"/>
      <c r="G100" s="14"/>
      <c r="H100" s="14"/>
      <c r="I100" s="145" t="s">
        <v>414</v>
      </c>
      <c r="J100" s="14"/>
      <c r="K100" s="14"/>
      <c r="L100" s="14"/>
      <c r="M100" s="14"/>
      <c r="N100" s="14"/>
      <c r="O100" s="15"/>
      <c r="P100" s="14"/>
      <c r="Q100" s="14"/>
    </row>
    <row r="101" spans="1:17" ht="242.25" x14ac:dyDescent="0.25">
      <c r="A101" s="10" t="s">
        <v>83</v>
      </c>
      <c r="B101" s="3" t="s">
        <v>117</v>
      </c>
      <c r="C101" s="3" t="s">
        <v>117</v>
      </c>
      <c r="D101" s="3" t="s">
        <v>117</v>
      </c>
      <c r="E101" s="5">
        <v>3.05</v>
      </c>
      <c r="F101" s="4" t="s">
        <v>95</v>
      </c>
      <c r="G101" s="4" t="s">
        <v>226</v>
      </c>
      <c r="H101" s="4" t="s">
        <v>227</v>
      </c>
      <c r="I101" s="4" t="str" cm="1">
        <f t="array" ref="I101">_xlfn.IFS($F$3="National Safety and Quality Digital Mental Health Standards","Applicable",
AND($F$3="Module for the NSQMHCMO Standards",INDEX(Reference!B:B,MATCH(A_3.05,Reference!A:A,0))="Module actions"),"Applicable",
AND($F$3="Module for the NSQMHCMO Standards",INDEX(Reference!B:B,MATCH(A_3.05,Reference!A:A,0))="Non-module actions"),"Non-module",
AND($F$3="Module for the NSQPCH Standards",INDEX(Reference!C:C,MATCH(A_3.05,Reference!A:A,0))="Module actions"),"Applicable",
AND($F$3="Module for the NSQPCH Standards",INDEX(Reference!C:C,MATCH(A_3.05,Reference!A:A,0))="Non-module actions"),"Non-module",
AND($F$3="Module for the NSQHS Standards",INDEX(Reference!D:D,MATCH(A_3.05,Reference!A:A,0))="Module actions"),"Applicable",
AND($F$3="Module for the NSQHS Standards",INDEX(Reference!D:D,MATCH(A_3.05,Reference!A:A,0))="Non-module actions"),"Non-module")</f>
        <v>Applicable</v>
      </c>
      <c r="J101" s="8" t="s">
        <v>301</v>
      </c>
      <c r="K101" s="9"/>
      <c r="L101" s="4" t="str" cm="1">
        <f t="array" ref="L101">_xlfn.IFS(ISBLANK(K101),"",K101&lt;50%,"Substantially not met",AND(K101&gt;=50%,K101&lt;80%),"Partially met",AND(K101&gt;=80%,K101&lt;100%),"Mostly met with some exceptions",K101=100%,"Met")</f>
        <v/>
      </c>
      <c r="M101" s="3"/>
      <c r="N101" s="3"/>
      <c r="O101" s="7"/>
      <c r="P101" s="3"/>
      <c r="Q101" s="8" t="s">
        <v>360</v>
      </c>
    </row>
    <row r="102" spans="1:17" s="16" customFormat="1" ht="21.75" customHeight="1" x14ac:dyDescent="0.25">
      <c r="A102" s="12" t="s">
        <v>83</v>
      </c>
      <c r="B102" s="12" t="s">
        <v>117</v>
      </c>
      <c r="C102" s="12" t="s">
        <v>117</v>
      </c>
      <c r="D102" s="12" t="s">
        <v>117</v>
      </c>
      <c r="E102" s="13" t="s">
        <v>96</v>
      </c>
      <c r="F102" s="14"/>
      <c r="G102" s="14"/>
      <c r="H102" s="14"/>
      <c r="I102" s="145" t="s">
        <v>414</v>
      </c>
      <c r="J102" s="14"/>
      <c r="K102" s="14"/>
      <c r="L102" s="14"/>
      <c r="M102" s="14"/>
      <c r="N102" s="14"/>
      <c r="O102" s="15"/>
      <c r="P102" s="14"/>
      <c r="Q102" s="14"/>
    </row>
    <row r="103" spans="1:17" ht="185.25" x14ac:dyDescent="0.25">
      <c r="A103" s="10" t="s">
        <v>83</v>
      </c>
      <c r="B103" s="3" t="s">
        <v>117</v>
      </c>
      <c r="C103" s="3" t="s">
        <v>117</v>
      </c>
      <c r="D103" s="3" t="s">
        <v>117</v>
      </c>
      <c r="E103" s="5">
        <v>3.06</v>
      </c>
      <c r="F103" s="4" t="s">
        <v>97</v>
      </c>
      <c r="G103" s="4" t="s">
        <v>228</v>
      </c>
      <c r="H103" s="4" t="s">
        <v>229</v>
      </c>
      <c r="I103" s="4" t="str" cm="1">
        <f t="array" ref="I103">_xlfn.IFS($F$3="National Safety and Quality Digital Mental Health Standards","Applicable",
AND($F$3="Module for the NSQMHCMO Standards",INDEX(Reference!B:B,MATCH(A_3.06,Reference!A:A,0))="Module actions"),"Applicable",
AND($F$3="Module for the NSQMHCMO Standards",INDEX(Reference!B:B,MATCH(A_3.06,Reference!A:A,0))="Non-module actions"),"Non-module",
AND($F$3="Module for the NSQPCH Standards",INDEX(Reference!C:C,MATCH(A_3.06,Reference!A:A,0))="Module actions"),"Applicable",
AND($F$3="Module for the NSQPCH Standards",INDEX(Reference!C:C,MATCH(A_3.06,Reference!A:A,0))="Non-module actions"),"Non-module",
AND($F$3="Module for the NSQHS Standards",INDEX(Reference!D:D,MATCH(A_3.06,Reference!A:A,0))="Module actions"),"Applicable",
AND($F$3="Module for the NSQHS Standards",INDEX(Reference!D:D,MATCH(A_3.06,Reference!A:A,0))="Non-module actions"),"Non-module")</f>
        <v>Applicable</v>
      </c>
      <c r="J103" s="8" t="s">
        <v>302</v>
      </c>
      <c r="K103" s="9"/>
      <c r="L103" s="4" t="str" cm="1">
        <f t="array" ref="L103">_xlfn.IFS(ISBLANK(K103),"",K103&lt;50%,"Substantially not met",AND(K103&gt;=50%,K103&lt;80%),"Partially met",AND(K103&gt;=80%,K103&lt;100%),"Mostly met with some exceptions",K103=100%,"Met")</f>
        <v/>
      </c>
      <c r="M103" s="3"/>
      <c r="N103" s="3"/>
      <c r="O103" s="7"/>
      <c r="P103" s="3"/>
      <c r="Q103" s="8" t="s">
        <v>361</v>
      </c>
    </row>
    <row r="104" spans="1:17" s="21" customFormat="1" ht="21.75" customHeight="1" x14ac:dyDescent="0.25">
      <c r="A104" s="17" t="s">
        <v>83</v>
      </c>
      <c r="B104" s="17" t="s">
        <v>117</v>
      </c>
      <c r="C104" s="17" t="s">
        <v>121</v>
      </c>
      <c r="D104" s="17" t="s">
        <v>117</v>
      </c>
      <c r="E104" s="18" t="s">
        <v>98</v>
      </c>
      <c r="F104" s="19"/>
      <c r="G104" s="19"/>
      <c r="H104" s="19"/>
      <c r="I104" s="144" t="s">
        <v>414</v>
      </c>
      <c r="J104" s="19"/>
      <c r="K104" s="19"/>
      <c r="L104" s="19"/>
      <c r="M104" s="19"/>
      <c r="N104" s="19"/>
      <c r="O104" s="20"/>
      <c r="P104" s="19"/>
      <c r="Q104" s="19"/>
    </row>
    <row r="105" spans="1:17" s="16" customFormat="1" ht="21.75" customHeight="1" x14ac:dyDescent="0.25">
      <c r="A105" s="12" t="s">
        <v>83</v>
      </c>
      <c r="B105" s="12" t="s">
        <v>117</v>
      </c>
      <c r="C105" s="12" t="s">
        <v>121</v>
      </c>
      <c r="D105" s="12" t="s">
        <v>117</v>
      </c>
      <c r="E105" s="13" t="s">
        <v>99</v>
      </c>
      <c r="F105" s="14"/>
      <c r="G105" s="14"/>
      <c r="H105" s="14"/>
      <c r="I105" s="145" t="s">
        <v>414</v>
      </c>
      <c r="J105" s="14"/>
      <c r="K105" s="14"/>
      <c r="L105" s="14"/>
      <c r="M105" s="14"/>
      <c r="N105" s="14"/>
      <c r="O105" s="15"/>
      <c r="P105" s="14"/>
      <c r="Q105" s="14"/>
    </row>
    <row r="106" spans="1:17" ht="299.25" x14ac:dyDescent="0.25">
      <c r="A106" s="10" t="s">
        <v>83</v>
      </c>
      <c r="B106" s="3" t="s">
        <v>117</v>
      </c>
      <c r="C106" s="3" t="s">
        <v>121</v>
      </c>
      <c r="D106" s="3" t="s">
        <v>117</v>
      </c>
      <c r="E106" s="5">
        <v>3.07</v>
      </c>
      <c r="F106" s="4" t="s">
        <v>100</v>
      </c>
      <c r="G106" s="4" t="s">
        <v>230</v>
      </c>
      <c r="H106" s="4" t="s">
        <v>231</v>
      </c>
      <c r="I106" s="4" t="str" cm="1">
        <f t="array" ref="I106">_xlfn.IFS($F$3="National Safety and Quality Digital Mental Health Standards","Applicable",
AND($F$3="Module for the NSQMHCMO Standards",INDEX(Reference!B:B,MATCH(A_3.07,Reference!A:A,0))="Module actions"),"Applicable",
AND($F$3="Module for the NSQMHCMO Standards",INDEX(Reference!B:B,MATCH(A_3.07,Reference!A:A,0))="Non-module actions"),"Non-module",
AND($F$3="Module for the NSQPCH Standards",INDEX(Reference!C:C,MATCH(A_3.07,Reference!A:A,0))="Module actions"),"Applicable",
AND($F$3="Module for the NSQPCH Standards",INDEX(Reference!C:C,MATCH(A_3.07,Reference!A:A,0))="Non-module actions"),"Non-module",
AND($F$3="Module for the NSQHS Standards",INDEX(Reference!D:D,MATCH(A_3.07,Reference!A:A,0))="Module actions"),"Applicable",
AND($F$3="Module for the NSQHS Standards",INDEX(Reference!D:D,MATCH(A_3.07,Reference!A:A,0))="Non-module actions"),"Non-module")</f>
        <v>Applicable</v>
      </c>
      <c r="J106" s="8" t="s">
        <v>303</v>
      </c>
      <c r="K106" s="9"/>
      <c r="L106" s="4" t="str" cm="1">
        <f t="array" ref="L106">_xlfn.IFS(ISBLANK(K106),"",K106&lt;50%,"Substantially not met",AND(K106&gt;=50%,K106&lt;80%),"Partially met",AND(K106&gt;=80%,K106&lt;100%),"Mostly met with some exceptions",K106=100%,"Met")</f>
        <v/>
      </c>
      <c r="M106" s="3"/>
      <c r="N106" s="3"/>
      <c r="O106" s="7"/>
      <c r="P106" s="3"/>
      <c r="Q106" s="8" t="s">
        <v>362</v>
      </c>
    </row>
    <row r="107" spans="1:17" s="16" customFormat="1" ht="21.75" customHeight="1" x14ac:dyDescent="0.25">
      <c r="A107" s="12" t="s">
        <v>83</v>
      </c>
      <c r="B107" s="12" t="s">
        <v>117</v>
      </c>
      <c r="C107" s="12" t="s">
        <v>117</v>
      </c>
      <c r="D107" s="12" t="s">
        <v>117</v>
      </c>
      <c r="E107" s="13" t="s">
        <v>101</v>
      </c>
      <c r="F107" s="14"/>
      <c r="G107" s="14"/>
      <c r="H107" s="14"/>
      <c r="I107" s="145" t="s">
        <v>414</v>
      </c>
      <c r="J107" s="14"/>
      <c r="K107" s="14"/>
      <c r="L107" s="14"/>
      <c r="M107" s="14"/>
      <c r="N107" s="14"/>
      <c r="O107" s="15"/>
      <c r="P107" s="14"/>
      <c r="Q107" s="14"/>
    </row>
    <row r="108" spans="1:17" ht="299.25" x14ac:dyDescent="0.25">
      <c r="A108" s="10" t="s">
        <v>83</v>
      </c>
      <c r="B108" s="3" t="s">
        <v>117</v>
      </c>
      <c r="C108" s="3" t="s">
        <v>117</v>
      </c>
      <c r="D108" s="3" t="s">
        <v>117</v>
      </c>
      <c r="E108" s="5">
        <v>3.08</v>
      </c>
      <c r="F108" s="4" t="s">
        <v>102</v>
      </c>
      <c r="G108" s="4" t="s">
        <v>232</v>
      </c>
      <c r="H108" s="4" t="s">
        <v>233</v>
      </c>
      <c r="I108" s="4" t="str" cm="1">
        <f t="array" ref="I108">_xlfn.IFS($F$3="National Safety and Quality Digital Mental Health Standards","Applicable",
AND($F$3="Module for the NSQMHCMO Standards",INDEX(Reference!B:B,MATCH(A_3.08,Reference!A:A,0))="Module actions"),"Applicable",
AND($F$3="Module for the NSQMHCMO Standards",INDEX(Reference!B:B,MATCH(A_3.08,Reference!A:A,0))="Non-module actions"),"Non-module",
AND($F$3="Module for the NSQPCH Standards",INDEX(Reference!C:C,MATCH(A_3.08,Reference!A:A,0))="Module actions"),"Applicable",
AND($F$3="Module for the NSQPCH Standards",INDEX(Reference!C:C,MATCH(A_3.08,Reference!A:A,0))="Non-module actions"),"Non-module",
AND($F$3="Module for the NSQHS Standards",INDEX(Reference!D:D,MATCH(A_3.08,Reference!A:A,0))="Module actions"),"Applicable",
AND($F$3="Module for the NSQHS Standards",INDEX(Reference!D:D,MATCH(A_3.08,Reference!A:A,0))="Non-module actions"),"Non-module")</f>
        <v>Applicable</v>
      </c>
      <c r="J108" s="8" t="s">
        <v>304</v>
      </c>
      <c r="K108" s="9"/>
      <c r="L108" s="4" t="str" cm="1">
        <f t="array" ref="L108">_xlfn.IFS(ISBLANK(K108),"",K108&lt;50%,"Substantially not met",AND(K108&gt;=50%,K108&lt;80%),"Partially met",AND(K108&gt;=80%,K108&lt;100%),"Mostly met with some exceptions",K108=100%,"Met")</f>
        <v/>
      </c>
      <c r="M108" s="3"/>
      <c r="N108" s="3"/>
      <c r="O108" s="7"/>
      <c r="P108" s="3"/>
      <c r="Q108" s="8" t="s">
        <v>363</v>
      </c>
    </row>
    <row r="109" spans="1:17" s="16" customFormat="1" ht="21.75" customHeight="1" x14ac:dyDescent="0.25">
      <c r="A109" s="12" t="s">
        <v>83</v>
      </c>
      <c r="B109" s="12" t="s">
        <v>117</v>
      </c>
      <c r="C109" s="12" t="s">
        <v>117</v>
      </c>
      <c r="D109" s="12" t="s">
        <v>117</v>
      </c>
      <c r="E109" s="13" t="s">
        <v>103</v>
      </c>
      <c r="F109" s="14"/>
      <c r="G109" s="14"/>
      <c r="H109" s="14"/>
      <c r="I109" s="145" t="s">
        <v>414</v>
      </c>
      <c r="J109" s="14"/>
      <c r="K109" s="14"/>
      <c r="L109" s="14"/>
      <c r="M109" s="14"/>
      <c r="N109" s="14"/>
      <c r="O109" s="15"/>
      <c r="P109" s="14"/>
      <c r="Q109" s="14"/>
    </row>
    <row r="110" spans="1:17" ht="327.75" x14ac:dyDescent="0.25">
      <c r="A110" s="10" t="s">
        <v>83</v>
      </c>
      <c r="B110" s="3" t="s">
        <v>117</v>
      </c>
      <c r="C110" s="3" t="s">
        <v>117</v>
      </c>
      <c r="D110" s="3" t="s">
        <v>117</v>
      </c>
      <c r="E110" s="5">
        <v>3.09</v>
      </c>
      <c r="F110" s="4" t="s">
        <v>104</v>
      </c>
      <c r="G110" s="4" t="s">
        <v>234</v>
      </c>
      <c r="H110" s="4" t="s">
        <v>235</v>
      </c>
      <c r="I110" s="4" t="str" cm="1">
        <f t="array" ref="I110">_xlfn.IFS($F$3="National Safety and Quality Digital Mental Health Standards","Applicable",
AND($F$3="Module for the NSQMHCMO Standards",INDEX(Reference!B:B,MATCH(A_3.09,Reference!A:A,0))="Module actions"),"Applicable",
AND($F$3="Module for the NSQMHCMO Standards",INDEX(Reference!B:B,MATCH(A_3.09,Reference!A:A,0))="Non-module actions"),"Non-module",
AND($F$3="Module for the NSQPCH Standards",INDEX(Reference!C:C,MATCH(A_3.09,Reference!A:A,0))="Module actions"),"Applicable",
AND($F$3="Module for the NSQPCH Standards",INDEX(Reference!C:C,MATCH(A_3.09,Reference!A:A,0))="Non-module actions"),"Non-module",
AND($F$3="Module for the NSQHS Standards",INDEX(Reference!D:D,MATCH(A_3.09,Reference!A:A,0))="Module actions"),"Applicable",
AND($F$3="Module for the NSQHS Standards",INDEX(Reference!D:D,MATCH(A_3.09,Reference!A:A,0))="Non-module actions"),"Non-module")</f>
        <v>Applicable</v>
      </c>
      <c r="J110" s="8" t="s">
        <v>305</v>
      </c>
      <c r="K110" s="9"/>
      <c r="L110" s="4" t="str" cm="1">
        <f t="array" ref="L110">_xlfn.IFS(ISBLANK(K110),"",K110&lt;50%,"Substantially not met",AND(K110&gt;=50%,K110&lt;80%),"Partially met",AND(K110&gt;=80%,K110&lt;100%),"Mostly met with some exceptions",K110=100%,"Met")</f>
        <v/>
      </c>
      <c r="M110" s="3"/>
      <c r="N110" s="3"/>
      <c r="O110" s="7"/>
      <c r="P110" s="3"/>
      <c r="Q110" s="8" t="s">
        <v>364</v>
      </c>
    </row>
    <row r="111" spans="1:17" s="21" customFormat="1" ht="21.75" customHeight="1" x14ac:dyDescent="0.25">
      <c r="A111" s="17" t="s">
        <v>83</v>
      </c>
      <c r="B111" s="17" t="s">
        <v>117</v>
      </c>
      <c r="C111" s="17" t="s">
        <v>117</v>
      </c>
      <c r="D111" s="17" t="s">
        <v>117</v>
      </c>
      <c r="E111" s="18" t="s">
        <v>105</v>
      </c>
      <c r="F111" s="19"/>
      <c r="G111" s="19"/>
      <c r="H111" s="19"/>
      <c r="I111" s="144" t="s">
        <v>414</v>
      </c>
      <c r="J111" s="19"/>
      <c r="K111" s="19"/>
      <c r="L111" s="19"/>
      <c r="M111" s="19"/>
      <c r="N111" s="19"/>
      <c r="O111" s="20"/>
      <c r="P111" s="19"/>
      <c r="Q111" s="19"/>
    </row>
    <row r="112" spans="1:17" s="16" customFormat="1" ht="21.75" customHeight="1" x14ac:dyDescent="0.25">
      <c r="A112" s="12" t="s">
        <v>83</v>
      </c>
      <c r="B112" s="12" t="s">
        <v>117</v>
      </c>
      <c r="C112" s="12" t="s">
        <v>117</v>
      </c>
      <c r="D112" s="12" t="s">
        <v>117</v>
      </c>
      <c r="E112" s="13" t="s">
        <v>106</v>
      </c>
      <c r="F112" s="14"/>
      <c r="G112" s="14"/>
      <c r="H112" s="14"/>
      <c r="I112" s="145" t="s">
        <v>414</v>
      </c>
      <c r="J112" s="14"/>
      <c r="K112" s="14"/>
      <c r="L112" s="14"/>
      <c r="M112" s="14"/>
      <c r="N112" s="14"/>
      <c r="O112" s="15"/>
      <c r="P112" s="14"/>
      <c r="Q112" s="14"/>
    </row>
    <row r="113" spans="1:17" ht="128.25" x14ac:dyDescent="0.25">
      <c r="A113" s="10" t="s">
        <v>83</v>
      </c>
      <c r="B113" s="3" t="s">
        <v>117</v>
      </c>
      <c r="C113" s="3" t="s">
        <v>117</v>
      </c>
      <c r="D113" s="3" t="s">
        <v>117</v>
      </c>
      <c r="E113" s="5" t="s">
        <v>116</v>
      </c>
      <c r="F113" s="4" t="s">
        <v>107</v>
      </c>
      <c r="G113" s="4" t="s">
        <v>236</v>
      </c>
      <c r="H113" s="4" t="s">
        <v>237</v>
      </c>
      <c r="I113" s="4" t="str" cm="1">
        <f t="array" ref="I113">_xlfn.IFS($F$3="National Safety and Quality Digital Mental Health Standards","Applicable",
AND($F$3="Module for the NSQMHCMO Standards",INDEX(Reference!B:B,MATCH(A_3.10,Reference!A:A,0))="Module actions"),"Applicable",
AND($F$3="Module for the NSQMHCMO Standards",INDEX(Reference!B:B,MATCH(A_3.10,Reference!A:A,0))="Non-module actions"),"Non-module",
AND($F$3="Module for the NSQPCH Standards",INDEX(Reference!C:C,MATCH(A_3.10,Reference!A:A,0))="Module actions"),"Applicable",
AND($F$3="Module for the NSQPCH Standards",INDEX(Reference!C:C,MATCH(A_3.10,Reference!A:A,0))="Non-module actions"),"Non-module",
AND($F$3="Module for the NSQHS Standards",INDEX(Reference!D:D,MATCH(A_3.10,Reference!A:A,0))="Module actions"),"Applicable",
AND($F$3="Module for the NSQHS Standards",INDEX(Reference!D:D,MATCH(A_3.10,Reference!A:A,0))="Non-module actions"),"Non-module")</f>
        <v>Applicable</v>
      </c>
      <c r="J113" s="8" t="s">
        <v>306</v>
      </c>
      <c r="K113" s="9"/>
      <c r="L113" s="4" t="str" cm="1">
        <f t="array" ref="L113">_xlfn.IFS(ISBLANK(K113),"",K113&lt;50%,"Substantially not met",AND(K113&gt;=50%,K113&lt;80%),"Partially met",AND(K113&gt;=80%,K113&lt;100%),"Mostly met with some exceptions",K113=100%,"Met")</f>
        <v/>
      </c>
      <c r="M113" s="3"/>
      <c r="N113" s="3"/>
      <c r="O113" s="7"/>
      <c r="P113" s="3"/>
      <c r="Q113" s="8" t="s">
        <v>365</v>
      </c>
    </row>
    <row r="114" spans="1:17" s="16" customFormat="1" ht="21.75" customHeight="1" x14ac:dyDescent="0.25">
      <c r="A114" s="12" t="s">
        <v>83</v>
      </c>
      <c r="B114" s="12" t="s">
        <v>117</v>
      </c>
      <c r="C114" s="12" t="s">
        <v>117</v>
      </c>
      <c r="D114" s="12" t="s">
        <v>117</v>
      </c>
      <c r="E114" s="13" t="s">
        <v>108</v>
      </c>
      <c r="F114" s="14"/>
      <c r="G114" s="14"/>
      <c r="H114" s="14"/>
      <c r="I114" s="145" t="s">
        <v>414</v>
      </c>
      <c r="J114" s="14"/>
      <c r="K114" s="14"/>
      <c r="L114" s="14"/>
      <c r="M114" s="14"/>
      <c r="N114" s="14"/>
      <c r="O114" s="15"/>
      <c r="P114" s="14"/>
      <c r="Q114" s="14"/>
    </row>
    <row r="115" spans="1:17" ht="156.75" x14ac:dyDescent="0.25">
      <c r="A115" s="10" t="s">
        <v>83</v>
      </c>
      <c r="B115" s="3" t="s">
        <v>117</v>
      </c>
      <c r="C115" s="3" t="s">
        <v>117</v>
      </c>
      <c r="D115" s="3" t="s">
        <v>117</v>
      </c>
      <c r="E115" s="5">
        <v>3.11</v>
      </c>
      <c r="F115" s="4" t="s">
        <v>109</v>
      </c>
      <c r="G115" s="4" t="s">
        <v>238</v>
      </c>
      <c r="H115" s="4" t="s">
        <v>239</v>
      </c>
      <c r="I115" s="4" t="str" cm="1">
        <f t="array" ref="I115">_xlfn.IFS($F$3="National Safety and Quality Digital Mental Health Standards","Applicable",
AND($F$3="Module for the NSQMHCMO Standards",INDEX(Reference!B:B,MATCH(A_3.11,Reference!A:A,0))="Module actions"),"Applicable",
AND($F$3="Module for the NSQMHCMO Standards",INDEX(Reference!B:B,MATCH(A_3.11,Reference!A:A,0))="Non-module actions"),"Non-module",
AND($F$3="Module for the NSQPCH Standards",INDEX(Reference!C:C,MATCH(A_3.11,Reference!A:A,0))="Module actions"),"Applicable",
AND($F$3="Module for the NSQPCH Standards",INDEX(Reference!C:C,MATCH(A_3.11,Reference!A:A,0))="Non-module actions"),"Non-module",
AND($F$3="Module for the NSQHS Standards",INDEX(Reference!D:D,MATCH(A_3.11,Reference!A:A,0))="Module actions"),"Applicable",
AND($F$3="Module for the NSQHS Standards",INDEX(Reference!D:D,MATCH(A_3.11,Reference!A:A,0))="Non-module actions"),"Non-module")</f>
        <v>Applicable</v>
      </c>
      <c r="J115" s="8" t="s">
        <v>307</v>
      </c>
      <c r="K115" s="9"/>
      <c r="L115" s="4" t="str" cm="1">
        <f t="array" ref="L115">_xlfn.IFS(ISBLANK(K115),"",K115&lt;50%,"Substantially not met",AND(K115&gt;=50%,K115&lt;80%),"Partially met",AND(K115&gt;=80%,K115&lt;100%),"Mostly met with some exceptions",K115=100%,"Met")</f>
        <v/>
      </c>
      <c r="M115" s="3"/>
      <c r="N115" s="3"/>
      <c r="O115" s="7"/>
      <c r="P115" s="3"/>
      <c r="Q115" s="8" t="s">
        <v>366</v>
      </c>
    </row>
    <row r="116" spans="1:17" s="16" customFormat="1" ht="21.75" customHeight="1" x14ac:dyDescent="0.25">
      <c r="A116" s="12" t="s">
        <v>83</v>
      </c>
      <c r="B116" s="12" t="s">
        <v>117</v>
      </c>
      <c r="C116" s="12" t="s">
        <v>117</v>
      </c>
      <c r="D116" s="12" t="s">
        <v>117</v>
      </c>
      <c r="E116" s="13" t="s">
        <v>110</v>
      </c>
      <c r="F116" s="14"/>
      <c r="G116" s="14"/>
      <c r="H116" s="14"/>
      <c r="I116" s="145" t="s">
        <v>414</v>
      </c>
      <c r="J116" s="14"/>
      <c r="K116" s="14"/>
      <c r="L116" s="14"/>
      <c r="M116" s="14"/>
      <c r="N116" s="14"/>
      <c r="O116" s="15"/>
      <c r="P116" s="14"/>
      <c r="Q116" s="14"/>
    </row>
    <row r="117" spans="1:17" ht="185.25" x14ac:dyDescent="0.25">
      <c r="A117" s="10" t="s">
        <v>83</v>
      </c>
      <c r="B117" s="3" t="s">
        <v>117</v>
      </c>
      <c r="C117" s="3" t="s">
        <v>117</v>
      </c>
      <c r="D117" s="3" t="s">
        <v>117</v>
      </c>
      <c r="E117" s="5">
        <v>3.12</v>
      </c>
      <c r="F117" s="4" t="s">
        <v>111</v>
      </c>
      <c r="G117" s="4" t="s">
        <v>240</v>
      </c>
      <c r="H117" s="4" t="s">
        <v>241</v>
      </c>
      <c r="I117" s="4" t="str" cm="1">
        <f t="array" ref="I117">_xlfn.IFS($F$3="National Safety and Quality Digital Mental Health Standards","Applicable",
AND($F$3="Module for the NSQMHCMO Standards",INDEX(Reference!B:B,MATCH(A_3.12,Reference!A:A,0))="Module actions"),"Applicable",
AND($F$3="Module for the NSQMHCMO Standards",INDEX(Reference!B:B,MATCH(A_3.12,Reference!A:A,0))="Non-module actions"),"Non-module",
AND($F$3="Module for the NSQPCH Standards",INDEX(Reference!C:C,MATCH(A_3.12,Reference!A:A,0))="Module actions"),"Applicable",
AND($F$3="Module for the NSQPCH Standards",INDEX(Reference!C:C,MATCH(A_3.12,Reference!A:A,0))="Non-module actions"),"Non-module",
AND($F$3="Module for the NSQHS Standards",INDEX(Reference!D:D,MATCH(A_3.12,Reference!A:A,0))="Module actions"),"Applicable",
AND($F$3="Module for the NSQHS Standards",INDEX(Reference!D:D,MATCH(A_3.12,Reference!A:A,0))="Non-module actions"),"Non-module")</f>
        <v>Applicable</v>
      </c>
      <c r="J117" s="8" t="s">
        <v>308</v>
      </c>
      <c r="K117" s="9"/>
      <c r="L117" s="4" t="str" cm="1">
        <f t="array" ref="L117">_xlfn.IFS(ISBLANK(K117),"",K117&lt;50%,"Substantially not met",AND(K117&gt;=50%,K117&lt;80%),"Partially met",AND(K117&gt;=80%,K117&lt;100%),"Mostly met with some exceptions",K117=100%,"Met")</f>
        <v/>
      </c>
      <c r="M117" s="3"/>
      <c r="N117" s="3"/>
      <c r="O117" s="7"/>
      <c r="P117" s="3"/>
      <c r="Q117" s="8" t="s">
        <v>367</v>
      </c>
    </row>
  </sheetData>
  <conditionalFormatting sqref="K9:L9 K11:L14 K16:L16 K19:L19 K21:L22 K24:L24 K26:L27 K29:L30 K32:L32 K34:L35 K38:L40 K42:L42 K44:L45 K47:L47 K50:L52 K54:L56 K58:L59 K61:L62 K64:L64 K66:L66 K70:L72 K74:L74 K77:L78 K81:L83 K85:L85 K87:L87 K91:L91 K93:L93 K95:L95 K98:L98 K101:L101 K103:L103 K106:L106 K108:L108 K110:L110 K113:L113 K115:L115 K117:L117">
    <cfRule type="expression" dxfId="712" priority="1">
      <formula>OR($I9="Not applicable",$I9="Non-module")</formula>
    </cfRule>
    <cfRule type="expression" dxfId="711" priority="2">
      <formula>ISBLANK($K9)</formula>
    </cfRule>
    <cfRule type="expression" dxfId="710" priority="3">
      <formula>AND($K9&gt;=0%,$K9&lt;80%)</formula>
    </cfRule>
    <cfRule type="expression" dxfId="709" priority="4">
      <formula>AND($K9&gt;=80%,$K9&lt;100%)</formula>
    </cfRule>
    <cfRule type="expression" dxfId="708" priority="5">
      <formula>$K9=100%</formula>
    </cfRule>
  </conditionalFormatting>
  <dataValidations count="3">
    <dataValidation type="list" allowBlank="1" showInputMessage="1" showErrorMessage="1" sqref="P110 P47 P16 P34:P35 P9 P11:P14 P19 P21:P22 P24 P26:P27 P29:P30 P32 P38:P40 P42 P44:P45 P50:P52 P54:P56 P58:P59 P61:P62 P64 P117 P70:P72 P115 P74 P81:P83 P85 P77:P78 P91 P93 P66 P95 P101 P98 P106 P108 P103 P113 P87" xr:uid="{0BDB714A-AA94-4F75-A576-47660488A58C}">
      <formula1>"High,Medium,Low"</formula1>
    </dataValidation>
    <dataValidation allowBlank="1" showInputMessage="1" showErrorMessage="1" sqref="P8 P10 P15 P17:P18 P20 P23 P25 P28 P31 P33 P36:P37 P41 P43 P46 P48:P49 P53 P57 P60 P63 P65 P73 P84 P86 P92 P94 P102 P107 P109 P114 P116 P68:P69 P75:P76 P79:P80 P89:P90 P96:P97 P99:P100 P104:P105 P111:P112" xr:uid="{6F3EE957-BDC4-4846-80A0-7DA70CB4342F}"/>
    <dataValidation type="list" allowBlank="1" showInputMessage="1" showErrorMessage="1" sqref="F3" xr:uid="{DF04E89F-5BE3-41F4-86DF-110069A8AFF8}">
      <formula1>"National Safety and Quality Digital Mental Health Standards,Module for the NSQMHCMO Standards,Module for the NSQPCH Standards,Module for the NSQHS Standards"</formula1>
    </dataValidation>
  </dataValidations>
  <hyperlinks>
    <hyperlink ref="Q117" location="T_312" display="Click here to navigate to task list for Action 3.12" xr:uid="{8511CF6D-9CD4-4D38-A141-D53384F37232}"/>
    <hyperlink ref="Q115" location="T_311" display="Click here to navigate to task list for Action 3.11" xr:uid="{42362687-6F02-444A-99D5-A4E234EA4F32}"/>
    <hyperlink ref="Q113" location="T_310" display="Click here to navigate to task list for Action 3.10" xr:uid="{B31B924F-9F8E-479F-86FE-0EB75536E43E}"/>
    <hyperlink ref="Q110" location="T_309" display="Click here to navigate to task list for Action 3.09" xr:uid="{198ECCE0-4067-4E1A-A7B9-22A3FBC1AC90}"/>
    <hyperlink ref="Q108" location="T_308" display="Click here to navigate to task list for Action 3.08" xr:uid="{3365DB85-DEDB-43DA-A05A-90FA0401D481}"/>
    <hyperlink ref="Q106" location="T_307" display="Click here to navigate to task list for Action 3.07" xr:uid="{175BEC35-938A-4CA7-8F85-0261C8158C45}"/>
    <hyperlink ref="Q103" location="T_306" display="Click here to navigate to task list for Action 3.06" xr:uid="{75B00218-2514-4A8B-B62B-67728FEF09E1}"/>
    <hyperlink ref="Q101" location="T_305" display="Click here to navigate to task list for Action 3.05" xr:uid="{BA34E8AC-19D4-4340-B585-7805DC7D2F11}"/>
    <hyperlink ref="Q98" location="T_304" display="Click here to navigate to task list for Action 3.04" xr:uid="{16722F4D-2F24-44FB-8CCB-3F209B6BEDA7}"/>
    <hyperlink ref="Q95" location="T_303" display="Click here to navigate to task list for Action 3.03" xr:uid="{5C6AC1DB-3D77-4FF1-A966-197FF7D8CBE7}"/>
    <hyperlink ref="Q93" location="T_302" display="Click here to navigate to task list for Action 3.02" xr:uid="{A444F9E1-2D5F-4677-9CE5-7051AEF2D047}"/>
    <hyperlink ref="Q91" location="T_301" display="Click here to navigate to task list for Action 3.01" xr:uid="{BE597053-4B94-4BDB-821F-A3C366B16A30}"/>
    <hyperlink ref="Q87" location="T_211" display="Click here to navigate to task list for Action 2.11" xr:uid="{E05C1B05-5B94-4387-A97B-C9F85D3FBE08}"/>
    <hyperlink ref="Q85" location="T_210" display="Click here to navigate to task list for Action 2.10" xr:uid="{6DE054C8-1B9F-467E-BD7C-C66DE4D5F2CE}"/>
    <hyperlink ref="Q83" location="T_209" display="Click here to navigate to task list for Action 2.09" xr:uid="{2D91A70B-2E33-4AE0-8439-63AC6100DDEE}"/>
    <hyperlink ref="Q82" location="T_208" display="Click here to navigate to task list for Action 2.08" xr:uid="{9E457363-4D2E-4CEE-B4F6-37BD6D9A0D5C}"/>
    <hyperlink ref="Q81" location="T_207" display="Click here to navigate to task list for Action 2.07" xr:uid="{B5F1C92A-F32C-4560-AC2B-96D2D93A740A}"/>
    <hyperlink ref="Q78" location="T_206" display="Click here to navigate to task list for Action 2.06" xr:uid="{A92D824A-AC0A-484A-97FA-A3CB1D1E094D}"/>
    <hyperlink ref="Q77" location="T_205" display="Click here to navigate to task list for Action 2.05" xr:uid="{924A185A-A576-493C-B02D-65742EFA832D}"/>
    <hyperlink ref="Q74" location="T_204" display="Click here to navigate to task list for Action 2.04" xr:uid="{92E1A0A9-B7FD-41FA-A51D-97CEDA9B1748}"/>
    <hyperlink ref="Q72" location="T_203" display="Click here to navigate to task list for Action 2.03" xr:uid="{7AF50F94-5669-4ADE-A1EA-231655F657A3}"/>
    <hyperlink ref="Q71" location="T_202" display="Click here to navigate to task list for Action 2.02" xr:uid="{D50D3E5D-19A8-4827-9E5A-E21CDF4A8903}"/>
    <hyperlink ref="Q70" location="T_201" display="Click here to navigate to task list for Action 2.01" xr:uid="{6EA4DF55-D761-44FA-87CE-1CB83FE6F139}"/>
    <hyperlink ref="Q66" location="T_1.36" display="Click here to navigate to task list for Action 1.36" xr:uid="{D851D088-0AFC-42FC-82E4-3AFBC51EA1CC}"/>
    <hyperlink ref="Q64" location="T_1.35" display="Click here to navigate to task list for Action 1.35" xr:uid="{10670DB4-AF26-4AA6-97B3-ADE567B2A875}"/>
    <hyperlink ref="Q62" location="T_1.34" display="Click here to navigate to task list for Action 1.34" xr:uid="{C6363F83-6C12-40DF-827A-C930A1983FFC}"/>
    <hyperlink ref="Q61" location="T_1.33" display="Click here to navigate to task list for Action 1.33" xr:uid="{F41176D0-FB6A-423E-984B-06D522564C4D}"/>
    <hyperlink ref="Q59" location="T_1.32" display="Click here to navigate to task list for Action 1.32" xr:uid="{C039AAE6-1FEF-4D0E-A8ED-97783BF0E8EA}"/>
    <hyperlink ref="Q58" location="T_1.31" display="Click here to navigate to task list for Action 1.31" xr:uid="{257841D2-13C2-4F94-9F70-980BC32587CA}"/>
    <hyperlink ref="Q56" location="T_1.30" display="Click here to navigate to task list for Action 1.30" xr:uid="{8BB27398-78B3-413C-9AA2-E42DBD141FD1}"/>
    <hyperlink ref="Q55" location="T_1.29" display="Click here to navigate to task list for Action 1.29" xr:uid="{E6E00168-22DD-4B47-B6FE-70FC02294128}"/>
    <hyperlink ref="Q54" location="T_1.28" display="Click here to navigate to task list for Action 1.28" xr:uid="{FFE51301-7335-4EA5-84A8-FFE9CFEDCC70}"/>
    <hyperlink ref="Q52" location="T_1.27" display="Click here to navigate to task list for Action 1.27" xr:uid="{1D10E58B-09EF-4878-83DD-7C79300DE6F4}"/>
    <hyperlink ref="Q51" location="T_1.26" display="Click here to navigate to task list for Action 1.26" xr:uid="{E5D9F898-392B-42FE-AC3F-BD1453AD830E}"/>
    <hyperlink ref="Q50" location="T_1.25" display="Click here to navigate to task list for Action 1.25" xr:uid="{1D52F07D-6D7F-4FE8-94F7-0EF9BEF84E39}"/>
    <hyperlink ref="Q47" location="T_1.24" display="Click here to navigate to task list for Action 1.24" xr:uid="{79B01AFB-B3EF-401D-9D48-807EFFA89FCF}"/>
    <hyperlink ref="Q45" location="T_1.23" display="Click here to navigate to task list for Action 1.23" xr:uid="{AF55DD37-2DC4-41FB-9445-00D367AF9E72}"/>
    <hyperlink ref="Q44" location="T_1.22" display="Click here to navigate to task list for Action 1.22" xr:uid="{1936A7D4-F894-4D46-B16E-FAF6A83FA40F}"/>
    <hyperlink ref="Q42" location="T_1.21" display="Click here to navigate to task list for Action 1.21" xr:uid="{B9625934-CDAC-4D8B-A8B7-32C28CA24AD6}"/>
    <hyperlink ref="Q40" location="T_1.20" display="Click here to navigate to task list for Action 1.20" xr:uid="{9BDC4D41-B2D3-4669-B5AA-77BEE6832CAA}"/>
    <hyperlink ref="Q39" location="T_1.19" display="Click here to navigate to task list for Action 1.19" xr:uid="{ABBBB445-C2F9-4094-86DB-71AEB9FBFB6D}"/>
    <hyperlink ref="Q38" location="T_1.18" display="Click here to navigate to task list for Action 1.18" xr:uid="{82EEC163-5EE4-4D22-86FF-4563D3D4394C}"/>
    <hyperlink ref="Q35" location="T_1.17" display="Click here to navigate to task list for Action 1.17" xr:uid="{8123EDFE-D24B-4437-B625-28AB03D86C13}"/>
    <hyperlink ref="Q34" location="T_1.16" display="Click here to navigate to task list for Action 1.16" xr:uid="{40F2AFA4-E97F-4AC1-8BD5-93B056E49CFB}"/>
    <hyperlink ref="Q32" location="T_1.15" display="Click here to navigate to task list for Action 1.15" xr:uid="{84447B23-0F49-442C-AF3D-B30941E0A15B}"/>
    <hyperlink ref="Q30" location="T_1.14" display="Click here to navigate to task list for Action 1.14" xr:uid="{82066BEF-0BDA-4BCC-983C-9D017BF54942}"/>
    <hyperlink ref="Q29" location="T_1.13" display="Click here to navigate to task list for Action 1.13" xr:uid="{A0B16AA3-1A59-44F2-8783-663229FA80D9}"/>
    <hyperlink ref="Q27" location="T_1.12" display="Click here to navigate to task list for Action 1.12" xr:uid="{1B2CADEA-43C6-4959-8111-6A4B64C525DB}"/>
    <hyperlink ref="Q26" location="T_1.11" display="Click here to navigate to task list for Action 1.11" xr:uid="{E36B13DC-342D-4AFE-87D9-FB4B18FBAF2C}"/>
    <hyperlink ref="Q24" location="T_1.10" display="Click here to navigate to task list for Action 1.10" xr:uid="{351470F2-2101-4052-806A-9E77D48DB652}"/>
    <hyperlink ref="Q22" location="T_1.09" display="Click here to navigate to task list for Action 1.09" xr:uid="{96613F1A-856E-42D5-9AB6-0CB5311E183C}"/>
    <hyperlink ref="Q21" location="T_1.08" display="Click here to navigate to task list for Action 1.08" xr:uid="{FF995AE6-5FE8-45BA-A067-4C4C39F556FE}"/>
    <hyperlink ref="Q19" location="T_1.07" display="Click here to navigate to task list for Action 1.07" xr:uid="{89FAE9E8-5861-4C08-B2B5-F2BB4E05F1DB}"/>
    <hyperlink ref="Q16" location="T_1.06" display="Click here to navigate to task list for Action 1.06" xr:uid="{679306F6-B7CE-49A7-A2E4-46C165155A0A}"/>
    <hyperlink ref="Q14" location="T_1.05" display="Click here to navigate to task list for Action 1.05" xr:uid="{2799878F-D5A2-4FD3-BD2D-A1B34A4A6AA5}"/>
    <hyperlink ref="Q13" location="T_1.04" display="Click here to navigate to task list for Action 1.04" xr:uid="{5A596D51-62D4-485D-BB82-C84BDC6F2161}"/>
    <hyperlink ref="Q12" location="T_1.03" display="Click here to navigate to task list for Action 1.03" xr:uid="{0C42D041-462A-4409-81FC-D5A9091C657B}"/>
    <hyperlink ref="Q11" location="T_1.02" display="Click here to navigate to task list for Action 1.02" xr:uid="{0272A276-D4B2-40E7-8AF4-8A0CA90E8680}"/>
    <hyperlink ref="Q9" location="T_1.01" display="Click here to navigate to task list for Action 1.01" xr:uid="{C27F3680-685A-473B-9AA9-E58983E7F6E9}"/>
    <hyperlink ref="J117" location="E_3.12" display="Click here to navigate to evidence list for Action 3.12" xr:uid="{8507A40D-4368-45F4-A0C3-A8E48D3E0EB3}"/>
    <hyperlink ref="J115" location="E_3.11" display="Click here to navigate to evidence list for Action 3.11" xr:uid="{609D678B-46A1-4AF1-90F4-4FB332E2EFD4}"/>
    <hyperlink ref="J113" location="E_3.10" display="Click here to navigate to evidence list for Action 3.10" xr:uid="{CA184982-C131-47AA-9D5A-77FD37E9143C}"/>
    <hyperlink ref="J110" location="E_3.09" display="Click here to navigate to evidence list for Action 3.09" xr:uid="{7799C860-3F4E-4003-ACE1-5E3C732FB6EB}"/>
    <hyperlink ref="J108" location="E_3.08" display="Click here to navigate to evidence list for Action 3.08" xr:uid="{E3D5F568-609A-488E-B764-F193A85078CE}"/>
    <hyperlink ref="J106" location="E_3.07" display="Click here to navigate to evidence list for Action 3.07" xr:uid="{45B765CC-CA5C-4805-A097-150226507EDE}"/>
    <hyperlink ref="J103" location="E_3.06" display="Click here to navigate to evidence list for Action 3.06" xr:uid="{E41C2265-6C9A-44CA-98FA-55301F8437B1}"/>
    <hyperlink ref="J101" location="E_3.05" display="Click here to navigate to evidence list for Action 3.05" xr:uid="{E25FBE4F-785D-4856-814F-B887E2FCC489}"/>
    <hyperlink ref="J98" location="E_3.04" display="Click here to navigate to evidence list for Action 3.04" xr:uid="{B8E6E153-CEA6-4BAE-AAFD-9D5691218C50}"/>
    <hyperlink ref="J95" location="E_3.03" display="Click here to navigate to evidence list for Action 3.03" xr:uid="{3D432E77-B4EE-4696-AB78-7DB429559C31}"/>
    <hyperlink ref="J93" location="E_3.02" display="Click here to navigate to evidence list for Action 3.02" xr:uid="{03102977-EC2B-41DF-B6F5-44C3CF6AD763}"/>
    <hyperlink ref="J91" location="E_3.01" display="Click here to navigate to evidence list for Action 3.01" xr:uid="{72C00C85-08DD-4553-8547-33B49F0C852A}"/>
    <hyperlink ref="J87" location="E_2.11" display="Click here to navigate to evidence list for Action 2.11" xr:uid="{3552BB9F-6091-4190-8EFF-026F5D09A9EF}"/>
    <hyperlink ref="J85" location="E_2.10" display="Click here to navigate to evidence list for Action 2.10" xr:uid="{8F93F4E2-4F03-49DC-814A-83B0777BAA28}"/>
    <hyperlink ref="J83" location="E_2.09" display="Click here to navigate to evidence list for Action 2.09" xr:uid="{E8E70C7D-734E-47AC-ACCD-2E1966D8310D}"/>
    <hyperlink ref="J82" location="E_2.08" display="Click here to navigate to evidence list for Action 2.08" xr:uid="{D20F0194-1870-45B8-B557-9B2AFB063DB4}"/>
    <hyperlink ref="J81" location="E_2.07" display="Click here to navigate to evidence list for Action 2.07" xr:uid="{83CE7D9A-F3CF-46BE-93D2-70BDB55AC377}"/>
    <hyperlink ref="J78" location="E_2.06" display="Click here to navigate to evidence list for Action 2.06" xr:uid="{7F170189-ADDB-4BDD-9811-B48BDA5E0E91}"/>
    <hyperlink ref="J77" location="E_2.05" display="Click here to navigate to evidence list for Action 2.05" xr:uid="{A09C40D4-71D9-4DBB-8F5E-43916FC77B87}"/>
    <hyperlink ref="J74" location="E_2.04" display="Click here to navigate to evidence list for Action 2.04" xr:uid="{631504A7-CE0A-4574-997C-22F0A8C1D461}"/>
    <hyperlink ref="J72" location="E_2.03" display="Click here to navigate to evidence list for Action 2.03" xr:uid="{95C58E37-5003-4219-9AF5-F40AA953208A}"/>
    <hyperlink ref="J71" location="E_2.02" display="Click here to navigate to evidence list for Action 2.02" xr:uid="{02D2AFE5-E708-4C0C-84B5-C00A153E05A0}"/>
    <hyperlink ref="J70" location="E_2.01" display="Click here to navigate to evidence list for Action 2.01" xr:uid="{1CDA1629-5E19-4CF7-8E65-C9508FF5CE09}"/>
    <hyperlink ref="J66" location="E_1.36" display="Click here to navigate to evidence list for Action 1.36" xr:uid="{075233D5-AFA6-41F5-887D-7BBD87690404}"/>
    <hyperlink ref="J64" location="E_1.35" display="Click here to navigate to evidence list for Action 1.35" xr:uid="{1BB768D7-4FAF-470A-93DE-1ED709613964}"/>
    <hyperlink ref="J62" location="E_1.34" display="Click here to navigate to evidence list for Action 1.34" xr:uid="{1A12B59A-660E-4674-946A-B551B458D1BA}"/>
    <hyperlink ref="J61" location="E_1.33" display="Click here to navigate to evidence list for Action 1.33" xr:uid="{E59CF23D-8F7F-40C3-9CD8-154345D2FA9C}"/>
    <hyperlink ref="J59" location="E_1.32" display="Click here to navigate to evidence list for Action 1.32" xr:uid="{6FE0BD52-F032-451F-9851-F038BECB2210}"/>
    <hyperlink ref="J58" location="E_1.31" display="Click here to navigate to evidence list for Action 1.31" xr:uid="{2B6EBB73-DFA9-4C7F-A96F-8836915DC227}"/>
    <hyperlink ref="J56" location="E_1.30" display="Click here to navigate to evidence list for Action 1.30" xr:uid="{EECA515B-6DB4-4CEE-9A6B-0ABE35B475D1}"/>
    <hyperlink ref="J55" location="E_1.29" display="Click here to navigate to evidence list for Action 1.29" xr:uid="{8ABB3293-536F-4C25-91A8-EB9103DC4F3E}"/>
    <hyperlink ref="J54" location="E_1.28" display="Click here to navigate to evidence list for Action 1.28" xr:uid="{3C0560AA-4ACA-4147-9FA6-9A8A680356E2}"/>
    <hyperlink ref="J52" location="E_1.27" display="Click here to navigate to evidence list for Action 1.27" xr:uid="{03CA0396-2C65-486B-972C-E4E1C1ECD7FA}"/>
    <hyperlink ref="J51" location="E_1.26" display="Click here to navigate to evidence list for Action 1.26" xr:uid="{08B816FA-BD6E-4D47-BF0D-E87767C3F1EC}"/>
    <hyperlink ref="J50" location="E_1.25" display="Click here to navigate to evidence list for Action 1.25" xr:uid="{8F5AA4EF-4297-4DA3-8E03-02F3F1AC7CEB}"/>
    <hyperlink ref="J47" location="E_1.24" display="Click here to navigate to evidence list for Action 1.24" xr:uid="{71892D66-3803-498A-8EBF-30B2AE1BD597}"/>
    <hyperlink ref="J45" location="E_1.23" display="Click here to navigate to evidence list for Action 1.23" xr:uid="{53963EEB-3B81-44CA-AE2A-F89E38DB033E}"/>
    <hyperlink ref="J44" location="E_1.22" display="Click here to navigate to evidence list for Action 1.22" xr:uid="{33D47AFC-C0FF-403C-9680-24AF15F7C1AD}"/>
    <hyperlink ref="J42" location="E_1.21" display="Click here to navigate to evidence list for Action 1.21" xr:uid="{E280D589-D476-42D3-A840-B4C37985F857}"/>
    <hyperlink ref="J40" location="E_1.20" display="Click here to navigate to evidence list for Action 1.20" xr:uid="{244D4635-E962-4DB0-9AF9-F84105CC3AA6}"/>
    <hyperlink ref="J39" location="E_1.19" display="Click here to navigate to evidence list for Action 1.19" xr:uid="{0ECD68BD-4DBD-4AEE-8A2B-5B8704C71F7A}"/>
    <hyperlink ref="J38" location="E_1.18" display="Click here to navigate to evidence list for Action 1.18" xr:uid="{AA8B27D9-4F08-4317-8947-2CA589FD9B51}"/>
    <hyperlink ref="J35" location="E_1.17" display="Click here to navigate to evidence list for Action 1.17" xr:uid="{AE5473DD-85C4-4DAA-9798-11060A7893F5}"/>
    <hyperlink ref="J34" location="E_1.16" display="Click here to navigate to evidence list for Action 1.16" xr:uid="{B3B3366A-1B43-4454-BCC2-912591F959C4}"/>
    <hyperlink ref="J32" location="E_1.15" display="Click here to navigate to evidence list for Action 1.15" xr:uid="{676729A7-010A-4F68-97FE-BE4CB1CE6548}"/>
    <hyperlink ref="J30" location="E_1.14" display="Click here to navigate to evidence list for Action 1.14" xr:uid="{F68A17D5-EC27-42D6-8A28-C965366ECD2D}"/>
    <hyperlink ref="J29" location="E_1.13" display="Click here to navigate to evidence list for Action 1.13" xr:uid="{E1134FF0-002D-47FC-B580-EE37FC30E59C}"/>
    <hyperlink ref="J27" location="E_1.12" display="Click here to navigate to evidence list for Action 1.12" xr:uid="{DA088BD9-268A-4B10-B752-490968ED31A0}"/>
    <hyperlink ref="J26" location="E_1.11" display="Click here to navigate to evidence list for Action 1.11" xr:uid="{97DD6A81-6FE4-47C5-A2D3-21FD628C04B8}"/>
    <hyperlink ref="J24" location="E_1.10" display="Click here to navigate to evidence list for Action 1.10" xr:uid="{89B7921C-2675-469E-BC7F-451CAE457338}"/>
    <hyperlink ref="J22" location="E_1.09" display="Click here to navigate to evidence list for Action 1.09" xr:uid="{DC487F63-D574-432C-9F3F-160165F3C2A1}"/>
    <hyperlink ref="J21" location="E_1.08" display="Click here to navigate to evidence list for Action 1.08" xr:uid="{B6147D9A-272B-43A9-B134-601C7919A50B}"/>
    <hyperlink ref="J19" location="E_1.07" display="Click here to navigate to evidence list for Action 1.07" xr:uid="{5E682DB1-559A-4AEF-9985-19480354A24C}"/>
    <hyperlink ref="J16" location="E_1.06" display="Click here to navigate to evidence list for Action 1.06" xr:uid="{F59D2434-5750-48BD-9047-4A01204F196E}"/>
    <hyperlink ref="J14" location="E_1.05" display="Click here to navigate to evidence list for Action 1.05" xr:uid="{7D98A830-DD5B-4C56-AA81-7F9CB02D8C82}"/>
    <hyperlink ref="J13" location="E_1.04" display="Click here to navigate to evidence list for Action 1.04" xr:uid="{580764FE-26EF-47CA-85CC-A770BF408779}"/>
    <hyperlink ref="J12" location="E_1.03" display="Click here to navigate to evidence list for Action 1.03" xr:uid="{14BFD50C-D448-462E-91E6-B7BE776611A0}"/>
    <hyperlink ref="J11" location="E_1.02" display="Click here to navigate to evidence list for Action 1.02" xr:uid="{5F2F74EF-FAA5-46F5-9F15-B421FDE1057D}"/>
    <hyperlink ref="J9" location="E_1.01" display="Click here to navigate to evidence list for Action 1.01" xr:uid="{FB48AE12-03CA-4A83-8696-57F03800BA2D}"/>
  </hyperlinks>
  <pageMargins left="0.23622047244094491" right="0.23622047244094491" top="0.74803149606299213" bottom="0.74803149606299213" header="0.31496062992125984" footer="0.31496062992125984"/>
  <pageSetup paperSize="8" scale="48" fitToHeight="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334C-213D-42FE-9471-853BC268F893}">
  <dimension ref="A1:H351"/>
  <sheetViews>
    <sheetView showGridLines="0" workbookViewId="0">
      <pane ySplit="3" topLeftCell="A4" activePane="bottomLeft" state="frozen"/>
      <selection pane="bottomLeft" activeCell="E274" sqref="E274"/>
    </sheetView>
  </sheetViews>
  <sheetFormatPr defaultColWidth="0" defaultRowHeight="14.25" x14ac:dyDescent="0.25"/>
  <cols>
    <col min="1" max="1" width="1.7109375" style="22" customWidth="1"/>
    <col min="2" max="2" width="9.140625" style="22" hidden="1" customWidth="1"/>
    <col min="3" max="3" width="9.28515625" style="22" hidden="1" customWidth="1"/>
    <col min="4" max="4" width="6.7109375" style="22" hidden="1" customWidth="1"/>
    <col min="5" max="5" width="6.7109375" style="22" customWidth="1"/>
    <col min="6" max="7" width="91.7109375" style="22" customWidth="1"/>
    <col min="8" max="8" width="1.7109375" style="22" customWidth="1"/>
    <col min="9" max="16384" width="9.140625" style="22" hidden="1"/>
  </cols>
  <sheetData>
    <row r="1" spans="2:7" s="23" customFormat="1" ht="65.099999999999994" customHeight="1" x14ac:dyDescent="0.25">
      <c r="E1" s="61" t="s">
        <v>394</v>
      </c>
    </row>
    <row r="2" spans="2:7" ht="63" customHeight="1" x14ac:dyDescent="0.25">
      <c r="E2" s="136" t="s">
        <v>398</v>
      </c>
      <c r="F2" s="137"/>
      <c r="G2" s="137"/>
    </row>
    <row r="3" spans="2:7" ht="39.950000000000003" customHeight="1" x14ac:dyDescent="0.25">
      <c r="B3" s="22" t="s">
        <v>118</v>
      </c>
      <c r="C3" s="22" t="s">
        <v>119</v>
      </c>
      <c r="D3" s="22" t="s">
        <v>120</v>
      </c>
      <c r="E3" s="101" t="s">
        <v>0</v>
      </c>
      <c r="F3" s="101" t="s">
        <v>375</v>
      </c>
      <c r="G3" s="101" t="s">
        <v>376</v>
      </c>
    </row>
    <row r="4" spans="2:7" s="23" customFormat="1" ht="28.5" customHeight="1" x14ac:dyDescent="0.25">
      <c r="B4" s="62" t="str">
        <f>INDEX(Table1[NSQMHCMO Standards],MATCH(Table3[[#This Row],[No.]],Table1[No.],0))</f>
        <v>Module actions</v>
      </c>
      <c r="C4" s="62" t="str">
        <f>INDEX(Table1[NSQPCH Standards],MATCH(Table3[[#This Row],[No.]],Table1[No.],0))</f>
        <v>Module actions</v>
      </c>
      <c r="D4" s="62" t="str">
        <f>INDEX(Table1[NSQHS Standards],MATCH(Table3[[#This Row],[No.]],Table1[No.],0))</f>
        <v>Module actions</v>
      </c>
      <c r="E4" s="124" t="e" vm="1">
        <v>#VALUE!</v>
      </c>
      <c r="F4" s="63" t="s">
        <v>61</v>
      </c>
      <c r="G4" s="64"/>
    </row>
    <row r="5" spans="2:7" ht="15.75" x14ac:dyDescent="0.25">
      <c r="B5" s="24" t="str">
        <f>INDEX(Table1[NSQMHCMO Standards],MATCH(Table3[[#This Row],[No.]],Table1[No.],0))</f>
        <v>Module actions</v>
      </c>
      <c r="C5" s="24" t="str">
        <f>INDEX(Table1[NSQPCH Standards],MATCH(Table3[[#This Row],[No.]],Table1[No.],0))</f>
        <v>Module actions</v>
      </c>
      <c r="D5" s="24" t="str">
        <f>INDEX(Table1[NSQHS Standards],MATCH(Table3[[#This Row],[No.]],Table1[No.],0))</f>
        <v>Module actions</v>
      </c>
      <c r="E5" s="125" t="s">
        <v>2</v>
      </c>
      <c r="F5" s="26"/>
      <c r="G5" s="26"/>
    </row>
    <row r="6" spans="2:7" ht="15" x14ac:dyDescent="0.25">
      <c r="B6" s="24" t="str">
        <f>INDEX(Table1[NSQMHCMO Standards],MATCH(Table3[[#This Row],[No.]],Table1[No.],0))</f>
        <v>Module actions</v>
      </c>
      <c r="C6" s="24" t="str">
        <f>INDEX(Table1[NSQPCH Standards],MATCH(Table3[[#This Row],[No.]],Table1[No.],0))</f>
        <v>Module actions</v>
      </c>
      <c r="D6" s="24" t="str">
        <f>INDEX(Table1[NSQHS Standards],MATCH(Table3[[#This Row],[No.]],Table1[No.],0))</f>
        <v>Module actions</v>
      </c>
      <c r="E6" s="126" t="s">
        <v>2</v>
      </c>
      <c r="F6" s="27"/>
      <c r="G6" s="27"/>
    </row>
    <row r="7" spans="2:7" ht="15" x14ac:dyDescent="0.25">
      <c r="B7" s="24" t="str">
        <f>INDEX(Table1[NSQMHCMO Standards],MATCH(Table3[[#This Row],[No.]],Table1[No.],0))</f>
        <v>Module actions</v>
      </c>
      <c r="C7" s="24" t="str">
        <f>INDEX(Table1[NSQPCH Standards],MATCH(Table3[[#This Row],[No.]],Table1[No.],0))</f>
        <v>Module actions</v>
      </c>
      <c r="D7" s="24" t="str">
        <f>INDEX(Table1[NSQHS Standards],MATCH(Table3[[#This Row],[No.]],Table1[No.],0))</f>
        <v>Module actions</v>
      </c>
      <c r="E7" s="127">
        <v>1.01</v>
      </c>
      <c r="F7" s="25" t="s">
        <v>408</v>
      </c>
      <c r="G7" s="25"/>
    </row>
    <row r="8" spans="2:7" x14ac:dyDescent="0.25">
      <c r="B8" s="24" t="str">
        <f>INDEX(Table1[NSQMHCMO Standards],MATCH(Table3[[#This Row],[No.]],Table1[No.],0))</f>
        <v>Module actions</v>
      </c>
      <c r="C8" s="24" t="str">
        <f>INDEX(Table1[NSQPCH Standards],MATCH(Table3[[#This Row],[No.]],Table1[No.],0))</f>
        <v>Module actions</v>
      </c>
      <c r="D8" s="24" t="str">
        <f>INDEX(Table1[NSQHS Standards],MATCH(Table3[[#This Row],[No.]],Table1[No.],0))</f>
        <v>Module actions</v>
      </c>
      <c r="E8" s="128">
        <f>(E7)*1</f>
        <v>1.01</v>
      </c>
      <c r="F8" s="25" t="s">
        <v>409</v>
      </c>
      <c r="G8" s="25"/>
    </row>
    <row r="9" spans="2:7" x14ac:dyDescent="0.25">
      <c r="B9" s="24" t="str">
        <f>INDEX(Table1[NSQMHCMO Standards],MATCH(Table3[[#This Row],[No.]],Table1[No.],0))</f>
        <v>Module actions</v>
      </c>
      <c r="C9" s="24" t="str">
        <f>INDEX(Table1[NSQPCH Standards],MATCH(Table3[[#This Row],[No.]],Table1[No.],0))</f>
        <v>Module actions</v>
      </c>
      <c r="D9" s="24" t="str">
        <f>INDEX(Table1[NSQHS Standards],MATCH(Table3[[#This Row],[No.]],Table1[No.],0))</f>
        <v>Module actions</v>
      </c>
      <c r="E9" s="128">
        <f>(E8)*1</f>
        <v>1.01</v>
      </c>
      <c r="F9" s="25" t="s">
        <v>410</v>
      </c>
      <c r="G9" s="25"/>
    </row>
    <row r="10" spans="2:7" x14ac:dyDescent="0.25">
      <c r="B10" s="24" t="str">
        <f>INDEX(Table1[NSQMHCMO Standards],MATCH(Table3[[#This Row],[No.]],Table1[No.],0))</f>
        <v>Module actions</v>
      </c>
      <c r="C10" s="24" t="str">
        <f>INDEX(Table1[NSQPCH Standards],MATCH(Table3[[#This Row],[No.]],Table1[No.],0))</f>
        <v>Module actions</v>
      </c>
      <c r="D10" s="24" t="str">
        <f>INDEX(Table1[NSQHS Standards],MATCH(Table3[[#This Row],[No.]],Table1[No.],0))</f>
        <v>Module actions</v>
      </c>
      <c r="E10" s="128">
        <f>(E9)*1</f>
        <v>1.01</v>
      </c>
      <c r="F10" s="25" t="s">
        <v>411</v>
      </c>
      <c r="G10" s="25"/>
    </row>
    <row r="11" spans="2:7" x14ac:dyDescent="0.25">
      <c r="B11" s="24" t="str">
        <f>INDEX(Table1[NSQMHCMO Standards],MATCH(Table3[[#This Row],[No.]],Table1[No.],0))</f>
        <v>Module actions</v>
      </c>
      <c r="C11" s="24" t="str">
        <f>INDEX(Table1[NSQPCH Standards],MATCH(Table3[[#This Row],[No.]],Table1[No.],0))</f>
        <v>Module actions</v>
      </c>
      <c r="D11" s="24" t="str">
        <f>INDEX(Table1[NSQHS Standards],MATCH(Table3[[#This Row],[No.]],Table1[No.],0))</f>
        <v>Module actions</v>
      </c>
      <c r="E11" s="128">
        <f>(E10)*1</f>
        <v>1.01</v>
      </c>
      <c r="F11" s="25" t="s">
        <v>412</v>
      </c>
      <c r="G11" s="25"/>
    </row>
    <row r="12" spans="2:7" ht="15" x14ac:dyDescent="0.25">
      <c r="B12" s="24" t="str">
        <f>INDEX(Table1[NSQMHCMO Standards],MATCH(Table3[[#This Row],[No.]],Table1[No.],0))</f>
        <v>Non-module actions</v>
      </c>
      <c r="C12" s="24" t="str">
        <f>INDEX(Table1[NSQPCH Standards],MATCH(Table3[[#This Row],[No.]],Table1[No.],0))</f>
        <v>Non-module actions</v>
      </c>
      <c r="D12" s="24" t="str">
        <f>INDEX(Table1[NSQHS Standards],MATCH(Table3[[#This Row],[No.]],Table1[No.],0))</f>
        <v>Module actions</v>
      </c>
      <c r="E12" s="126" t="s">
        <v>4</v>
      </c>
      <c r="F12" s="27"/>
      <c r="G12" s="27"/>
    </row>
    <row r="13" spans="2:7" ht="15" x14ac:dyDescent="0.25">
      <c r="B13" s="24" t="str">
        <f>INDEX(Table1[NSQMHCMO Standards],MATCH(Table3[[#This Row],[No.]],Table1[No.],0))</f>
        <v>Non-module actions</v>
      </c>
      <c r="C13" s="24" t="str">
        <f>INDEX(Table1[NSQPCH Standards],MATCH(Table3[[#This Row],[No.]],Table1[No.],0))</f>
        <v>Non-module actions</v>
      </c>
      <c r="D13" s="24" t="str">
        <f>INDEX(Table1[NSQHS Standards],MATCH(Table3[[#This Row],[No.]],Table1[No.],0))</f>
        <v>Module actions</v>
      </c>
      <c r="E13" s="127">
        <v>1.02</v>
      </c>
      <c r="F13" s="25" t="s">
        <v>408</v>
      </c>
      <c r="G13" s="25"/>
    </row>
    <row r="14" spans="2:7" x14ac:dyDescent="0.25">
      <c r="B14" s="24" t="str">
        <f>INDEX(Table1[NSQMHCMO Standards],MATCH(Table3[[#This Row],[No.]],Table1[No.],0))</f>
        <v>Non-module actions</v>
      </c>
      <c r="C14" s="24" t="str">
        <f>INDEX(Table1[NSQPCH Standards],MATCH(Table3[[#This Row],[No.]],Table1[No.],0))</f>
        <v>Non-module actions</v>
      </c>
      <c r="D14" s="24" t="str">
        <f>INDEX(Table1[NSQHS Standards],MATCH(Table3[[#This Row],[No.]],Table1[No.],0))</f>
        <v>Module actions</v>
      </c>
      <c r="E14" s="128">
        <f>(E13)*1</f>
        <v>1.02</v>
      </c>
      <c r="F14" s="25" t="s">
        <v>409</v>
      </c>
      <c r="G14" s="25"/>
    </row>
    <row r="15" spans="2:7" x14ac:dyDescent="0.25">
      <c r="B15" s="24" t="str">
        <f>INDEX(Table1[NSQMHCMO Standards],MATCH(Table3[[#This Row],[No.]],Table1[No.],0))</f>
        <v>Non-module actions</v>
      </c>
      <c r="C15" s="24" t="str">
        <f>INDEX(Table1[NSQPCH Standards],MATCH(Table3[[#This Row],[No.]],Table1[No.],0))</f>
        <v>Non-module actions</v>
      </c>
      <c r="D15" s="24" t="str">
        <f>INDEX(Table1[NSQHS Standards],MATCH(Table3[[#This Row],[No.]],Table1[No.],0))</f>
        <v>Module actions</v>
      </c>
      <c r="E15" s="128">
        <f>(E14)*1</f>
        <v>1.02</v>
      </c>
      <c r="F15" s="25" t="s">
        <v>410</v>
      </c>
      <c r="G15" s="25"/>
    </row>
    <row r="16" spans="2:7" x14ac:dyDescent="0.25">
      <c r="B16" s="24" t="str">
        <f>INDEX(Table1[NSQMHCMO Standards],MATCH(Table3[[#This Row],[No.]],Table1[No.],0))</f>
        <v>Non-module actions</v>
      </c>
      <c r="C16" s="24" t="str">
        <f>INDEX(Table1[NSQPCH Standards],MATCH(Table3[[#This Row],[No.]],Table1[No.],0))</f>
        <v>Non-module actions</v>
      </c>
      <c r="D16" s="24" t="str">
        <f>INDEX(Table1[NSQHS Standards],MATCH(Table3[[#This Row],[No.]],Table1[No.],0))</f>
        <v>Module actions</v>
      </c>
      <c r="E16" s="128">
        <f>(E15)*1</f>
        <v>1.02</v>
      </c>
      <c r="F16" s="25" t="s">
        <v>411</v>
      </c>
      <c r="G16" s="25"/>
    </row>
    <row r="17" spans="2:7" x14ac:dyDescent="0.25">
      <c r="B17" s="24" t="str">
        <f>INDEX(Table1[NSQMHCMO Standards],MATCH(Table3[[#This Row],[No.]],Table1[No.],0))</f>
        <v>Non-module actions</v>
      </c>
      <c r="C17" s="24" t="str">
        <f>INDEX(Table1[NSQPCH Standards],MATCH(Table3[[#This Row],[No.]],Table1[No.],0))</f>
        <v>Non-module actions</v>
      </c>
      <c r="D17" s="24" t="str">
        <f>INDEX(Table1[NSQHS Standards],MATCH(Table3[[#This Row],[No.]],Table1[No.],0))</f>
        <v>Module actions</v>
      </c>
      <c r="E17" s="128">
        <f>(E16)*1</f>
        <v>1.02</v>
      </c>
      <c r="F17" s="25" t="s">
        <v>412</v>
      </c>
      <c r="G17" s="25"/>
    </row>
    <row r="18" spans="2:7" ht="15" x14ac:dyDescent="0.25">
      <c r="B18" s="24" t="str">
        <f>INDEX(Table1[NSQMHCMO Standards],MATCH(Table3[[#This Row],[No.]],Table1[No.],0))</f>
        <v>Non-module actions</v>
      </c>
      <c r="C18" s="24" t="str">
        <f>INDEX(Table1[NSQPCH Standards],MATCH(Table3[[#This Row],[No.]],Table1[No.],0))</f>
        <v>Non-module actions</v>
      </c>
      <c r="D18" s="24" t="str">
        <f>INDEX(Table1[NSQHS Standards],MATCH(Table3[[#This Row],[No.]],Table1[No.],0))</f>
        <v>Non-module actions</v>
      </c>
      <c r="E18" s="127">
        <v>1.03</v>
      </c>
      <c r="F18" s="25" t="s">
        <v>408</v>
      </c>
      <c r="G18" s="25"/>
    </row>
    <row r="19" spans="2:7" x14ac:dyDescent="0.25">
      <c r="B19" s="24" t="str">
        <f>INDEX(Table1[NSQMHCMO Standards],MATCH(Table3[[#This Row],[No.]],Table1[No.],0))</f>
        <v>Non-module actions</v>
      </c>
      <c r="C19" s="24" t="str">
        <f>INDEX(Table1[NSQPCH Standards],MATCH(Table3[[#This Row],[No.]],Table1[No.],0))</f>
        <v>Non-module actions</v>
      </c>
      <c r="D19" s="24" t="str">
        <f>INDEX(Table1[NSQHS Standards],MATCH(Table3[[#This Row],[No.]],Table1[No.],0))</f>
        <v>Non-module actions</v>
      </c>
      <c r="E19" s="128">
        <f>(E18)*1</f>
        <v>1.03</v>
      </c>
      <c r="F19" s="25" t="s">
        <v>409</v>
      </c>
      <c r="G19" s="25"/>
    </row>
    <row r="20" spans="2:7" x14ac:dyDescent="0.25">
      <c r="B20" s="24" t="str">
        <f>INDEX(Table1[NSQMHCMO Standards],MATCH(Table3[[#This Row],[No.]],Table1[No.],0))</f>
        <v>Non-module actions</v>
      </c>
      <c r="C20" s="24" t="str">
        <f>INDEX(Table1[NSQPCH Standards],MATCH(Table3[[#This Row],[No.]],Table1[No.],0))</f>
        <v>Non-module actions</v>
      </c>
      <c r="D20" s="24" t="str">
        <f>INDEX(Table1[NSQHS Standards],MATCH(Table3[[#This Row],[No.]],Table1[No.],0))</f>
        <v>Non-module actions</v>
      </c>
      <c r="E20" s="128">
        <f>(E19)*1</f>
        <v>1.03</v>
      </c>
      <c r="F20" s="25" t="s">
        <v>410</v>
      </c>
      <c r="G20" s="25"/>
    </row>
    <row r="21" spans="2:7" x14ac:dyDescent="0.25">
      <c r="B21" s="24" t="str">
        <f>INDEX(Table1[NSQMHCMO Standards],MATCH(Table3[[#This Row],[No.]],Table1[No.],0))</f>
        <v>Non-module actions</v>
      </c>
      <c r="C21" s="24" t="str">
        <f>INDEX(Table1[NSQPCH Standards],MATCH(Table3[[#This Row],[No.]],Table1[No.],0))</f>
        <v>Non-module actions</v>
      </c>
      <c r="D21" s="24" t="str">
        <f>INDEX(Table1[NSQHS Standards],MATCH(Table3[[#This Row],[No.]],Table1[No.],0))</f>
        <v>Non-module actions</v>
      </c>
      <c r="E21" s="128">
        <f>(E20)*1</f>
        <v>1.03</v>
      </c>
      <c r="F21" s="25" t="s">
        <v>411</v>
      </c>
      <c r="G21" s="25"/>
    </row>
    <row r="22" spans="2:7" x14ac:dyDescent="0.25">
      <c r="B22" s="24" t="str">
        <f>INDEX(Table1[NSQMHCMO Standards],MATCH(Table3[[#This Row],[No.]],Table1[No.],0))</f>
        <v>Non-module actions</v>
      </c>
      <c r="C22" s="24" t="str">
        <f>INDEX(Table1[NSQPCH Standards],MATCH(Table3[[#This Row],[No.]],Table1[No.],0))</f>
        <v>Non-module actions</v>
      </c>
      <c r="D22" s="24" t="str">
        <f>INDEX(Table1[NSQHS Standards],MATCH(Table3[[#This Row],[No.]],Table1[No.],0))</f>
        <v>Non-module actions</v>
      </c>
      <c r="E22" s="128">
        <f>(E21)*1</f>
        <v>1.03</v>
      </c>
      <c r="F22" s="25" t="s">
        <v>412</v>
      </c>
      <c r="G22" s="25"/>
    </row>
    <row r="23" spans="2:7" ht="15" x14ac:dyDescent="0.25">
      <c r="B23" s="24" t="str">
        <f>INDEX(Table1[NSQMHCMO Standards],MATCH(Table3[[#This Row],[No.]],Table1[No.],0))</f>
        <v>Non-module actions</v>
      </c>
      <c r="C23" s="24" t="str">
        <f>INDEX(Table1[NSQPCH Standards],MATCH(Table3[[#This Row],[No.]],Table1[No.],0))</f>
        <v>Non-module actions</v>
      </c>
      <c r="D23" s="24" t="str">
        <f>INDEX(Table1[NSQHS Standards],MATCH(Table3[[#This Row],[No.]],Table1[No.],0))</f>
        <v>Non-module actions</v>
      </c>
      <c r="E23" s="127">
        <v>1.04</v>
      </c>
      <c r="F23" s="25" t="s">
        <v>408</v>
      </c>
      <c r="G23" s="25"/>
    </row>
    <row r="24" spans="2:7" x14ac:dyDescent="0.25">
      <c r="B24" s="24" t="str">
        <f>INDEX(Table1[NSQMHCMO Standards],MATCH(Table3[[#This Row],[No.]],Table1[No.],0))</f>
        <v>Non-module actions</v>
      </c>
      <c r="C24" s="24" t="str">
        <f>INDEX(Table1[NSQPCH Standards],MATCH(Table3[[#This Row],[No.]],Table1[No.],0))</f>
        <v>Non-module actions</v>
      </c>
      <c r="D24" s="24" t="str">
        <f>INDEX(Table1[NSQHS Standards],MATCH(Table3[[#This Row],[No.]],Table1[No.],0))</f>
        <v>Non-module actions</v>
      </c>
      <c r="E24" s="128">
        <f>(E23)*1</f>
        <v>1.04</v>
      </c>
      <c r="F24" s="25" t="s">
        <v>409</v>
      </c>
      <c r="G24" s="25"/>
    </row>
    <row r="25" spans="2:7" x14ac:dyDescent="0.25">
      <c r="B25" s="24" t="str">
        <f>INDEX(Table1[NSQMHCMO Standards],MATCH(Table3[[#This Row],[No.]],Table1[No.],0))</f>
        <v>Non-module actions</v>
      </c>
      <c r="C25" s="24" t="str">
        <f>INDEX(Table1[NSQPCH Standards],MATCH(Table3[[#This Row],[No.]],Table1[No.],0))</f>
        <v>Non-module actions</v>
      </c>
      <c r="D25" s="24" t="str">
        <f>INDEX(Table1[NSQHS Standards],MATCH(Table3[[#This Row],[No.]],Table1[No.],0))</f>
        <v>Non-module actions</v>
      </c>
      <c r="E25" s="128">
        <f>(E24)*1</f>
        <v>1.04</v>
      </c>
      <c r="F25" s="25" t="s">
        <v>410</v>
      </c>
      <c r="G25" s="25"/>
    </row>
    <row r="26" spans="2:7" x14ac:dyDescent="0.25">
      <c r="B26" s="24" t="str">
        <f>INDEX(Table1[NSQMHCMO Standards],MATCH(Table3[[#This Row],[No.]],Table1[No.],0))</f>
        <v>Non-module actions</v>
      </c>
      <c r="C26" s="24" t="str">
        <f>INDEX(Table1[NSQPCH Standards],MATCH(Table3[[#This Row],[No.]],Table1[No.],0))</f>
        <v>Non-module actions</v>
      </c>
      <c r="D26" s="24" t="str">
        <f>INDEX(Table1[NSQHS Standards],MATCH(Table3[[#This Row],[No.]],Table1[No.],0))</f>
        <v>Non-module actions</v>
      </c>
      <c r="E26" s="128">
        <f>(E25)*1</f>
        <v>1.04</v>
      </c>
      <c r="F26" s="25" t="s">
        <v>411</v>
      </c>
      <c r="G26" s="25"/>
    </row>
    <row r="27" spans="2:7" x14ac:dyDescent="0.25">
      <c r="B27" s="24" t="str">
        <f>INDEX(Table1[NSQMHCMO Standards],MATCH(Table3[[#This Row],[No.]],Table1[No.],0))</f>
        <v>Non-module actions</v>
      </c>
      <c r="C27" s="24" t="str">
        <f>INDEX(Table1[NSQPCH Standards],MATCH(Table3[[#This Row],[No.]],Table1[No.],0))</f>
        <v>Non-module actions</v>
      </c>
      <c r="D27" s="24" t="str">
        <f>INDEX(Table1[NSQHS Standards],MATCH(Table3[[#This Row],[No.]],Table1[No.],0))</f>
        <v>Non-module actions</v>
      </c>
      <c r="E27" s="128">
        <f>(E26)*1</f>
        <v>1.04</v>
      </c>
      <c r="F27" s="25" t="s">
        <v>412</v>
      </c>
      <c r="G27" s="25"/>
    </row>
    <row r="28" spans="2:7" ht="15" x14ac:dyDescent="0.25">
      <c r="B28" s="24" t="str">
        <f>INDEX(Table1[NSQMHCMO Standards],MATCH(Table3[[#This Row],[No.]],Table1[No.],0))</f>
        <v>Non-module actions</v>
      </c>
      <c r="C28" s="24" t="str">
        <f>INDEX(Table1[NSQPCH Standards],MATCH(Table3[[#This Row],[No.]],Table1[No.],0))</f>
        <v>Non-module actions</v>
      </c>
      <c r="D28" s="24" t="str">
        <f>INDEX(Table1[NSQHS Standards],MATCH(Table3[[#This Row],[No.]],Table1[No.],0))</f>
        <v>Module actions</v>
      </c>
      <c r="E28" s="127">
        <v>1.05</v>
      </c>
      <c r="F28" s="25" t="s">
        <v>408</v>
      </c>
      <c r="G28" s="25"/>
    </row>
    <row r="29" spans="2:7" x14ac:dyDescent="0.25">
      <c r="B29" s="24" t="str">
        <f>INDEX(Table1[NSQMHCMO Standards],MATCH(Table3[[#This Row],[No.]],Table1[No.],0))</f>
        <v>Non-module actions</v>
      </c>
      <c r="C29" s="24" t="str">
        <f>INDEX(Table1[NSQPCH Standards],MATCH(Table3[[#This Row],[No.]],Table1[No.],0))</f>
        <v>Non-module actions</v>
      </c>
      <c r="D29" s="24" t="str">
        <f>INDEX(Table1[NSQHS Standards],MATCH(Table3[[#This Row],[No.]],Table1[No.],0))</f>
        <v>Module actions</v>
      </c>
      <c r="E29" s="128">
        <f>(E28)*1</f>
        <v>1.05</v>
      </c>
      <c r="F29" s="25" t="s">
        <v>409</v>
      </c>
      <c r="G29" s="25"/>
    </row>
    <row r="30" spans="2:7" x14ac:dyDescent="0.25">
      <c r="B30" s="24" t="str">
        <f>INDEX(Table1[NSQMHCMO Standards],MATCH(Table3[[#This Row],[No.]],Table1[No.],0))</f>
        <v>Non-module actions</v>
      </c>
      <c r="C30" s="24" t="str">
        <f>INDEX(Table1[NSQPCH Standards],MATCH(Table3[[#This Row],[No.]],Table1[No.],0))</f>
        <v>Non-module actions</v>
      </c>
      <c r="D30" s="24" t="str">
        <f>INDEX(Table1[NSQHS Standards],MATCH(Table3[[#This Row],[No.]],Table1[No.],0))</f>
        <v>Module actions</v>
      </c>
      <c r="E30" s="128">
        <f>(E29)*1</f>
        <v>1.05</v>
      </c>
      <c r="F30" s="25" t="s">
        <v>410</v>
      </c>
      <c r="G30" s="25"/>
    </row>
    <row r="31" spans="2:7" x14ac:dyDescent="0.25">
      <c r="B31" s="24" t="str">
        <f>INDEX(Table1[NSQMHCMO Standards],MATCH(Table3[[#This Row],[No.]],Table1[No.],0))</f>
        <v>Non-module actions</v>
      </c>
      <c r="C31" s="24" t="str">
        <f>INDEX(Table1[NSQPCH Standards],MATCH(Table3[[#This Row],[No.]],Table1[No.],0))</f>
        <v>Non-module actions</v>
      </c>
      <c r="D31" s="24" t="str">
        <f>INDEX(Table1[NSQHS Standards],MATCH(Table3[[#This Row],[No.]],Table1[No.],0))</f>
        <v>Module actions</v>
      </c>
      <c r="E31" s="128">
        <f>(E30)*1</f>
        <v>1.05</v>
      </c>
      <c r="F31" s="25" t="s">
        <v>411</v>
      </c>
      <c r="G31" s="25"/>
    </row>
    <row r="32" spans="2:7" x14ac:dyDescent="0.25">
      <c r="B32" s="24" t="str">
        <f>INDEX(Table1[NSQMHCMO Standards],MATCH(Table3[[#This Row],[No.]],Table1[No.],0))</f>
        <v>Non-module actions</v>
      </c>
      <c r="C32" s="24" t="str">
        <f>INDEX(Table1[NSQPCH Standards],MATCH(Table3[[#This Row],[No.]],Table1[No.],0))</f>
        <v>Non-module actions</v>
      </c>
      <c r="D32" s="24" t="str">
        <f>INDEX(Table1[NSQHS Standards],MATCH(Table3[[#This Row],[No.]],Table1[No.],0))</f>
        <v>Module actions</v>
      </c>
      <c r="E32" s="128">
        <f>(E31)*1</f>
        <v>1.05</v>
      </c>
      <c r="F32" s="25" t="s">
        <v>412</v>
      </c>
      <c r="G32" s="25"/>
    </row>
    <row r="33" spans="2:7" ht="15" x14ac:dyDescent="0.25">
      <c r="B33" s="24" t="str">
        <f>INDEX(Table1[NSQMHCMO Standards],MATCH(Table3[[#This Row],[No.]],Table1[No.],0))</f>
        <v>Module actions</v>
      </c>
      <c r="C33" s="24" t="str">
        <f>INDEX(Table1[NSQPCH Standards],MATCH(Table3[[#This Row],[No.]],Table1[No.],0))</f>
        <v>Non-module actions</v>
      </c>
      <c r="D33" s="24" t="str">
        <f>INDEX(Table1[NSQHS Standards],MATCH(Table3[[#This Row],[No.]],Table1[No.],0))</f>
        <v>Module actions</v>
      </c>
      <c r="E33" s="126" t="s">
        <v>9</v>
      </c>
      <c r="F33" s="27"/>
      <c r="G33" s="27"/>
    </row>
    <row r="34" spans="2:7" ht="15" x14ac:dyDescent="0.25">
      <c r="B34" s="24" t="str">
        <f>INDEX(Table1[NSQMHCMO Standards],MATCH(Table3[[#This Row],[No.]],Table1[No.],0))</f>
        <v>Module actions</v>
      </c>
      <c r="C34" s="24" t="str">
        <f>INDEX(Table1[NSQPCH Standards],MATCH(Table3[[#This Row],[No.]],Table1[No.],0))</f>
        <v>Non-module actions</v>
      </c>
      <c r="D34" s="24" t="str">
        <f>INDEX(Table1[NSQHS Standards],MATCH(Table3[[#This Row],[No.]],Table1[No.],0))</f>
        <v>Module actions</v>
      </c>
      <c r="E34" s="127">
        <v>1.06</v>
      </c>
      <c r="F34" s="25" t="s">
        <v>408</v>
      </c>
      <c r="G34" s="25"/>
    </row>
    <row r="35" spans="2:7" x14ac:dyDescent="0.25">
      <c r="B35" s="24" t="str">
        <f>INDEX(Table1[NSQMHCMO Standards],MATCH(Table3[[#This Row],[No.]],Table1[No.],0))</f>
        <v>Module actions</v>
      </c>
      <c r="C35" s="24" t="str">
        <f>INDEX(Table1[NSQPCH Standards],MATCH(Table3[[#This Row],[No.]],Table1[No.],0))</f>
        <v>Non-module actions</v>
      </c>
      <c r="D35" s="24" t="str">
        <f>INDEX(Table1[NSQHS Standards],MATCH(Table3[[#This Row],[No.]],Table1[No.],0))</f>
        <v>Module actions</v>
      </c>
      <c r="E35" s="128">
        <f>(E34)*1</f>
        <v>1.06</v>
      </c>
      <c r="F35" s="25" t="s">
        <v>409</v>
      </c>
      <c r="G35" s="25"/>
    </row>
    <row r="36" spans="2:7" x14ac:dyDescent="0.25">
      <c r="B36" s="24" t="str">
        <f>INDEX(Table1[NSQMHCMO Standards],MATCH(Table3[[#This Row],[No.]],Table1[No.],0))</f>
        <v>Module actions</v>
      </c>
      <c r="C36" s="24" t="str">
        <f>INDEX(Table1[NSQPCH Standards],MATCH(Table3[[#This Row],[No.]],Table1[No.],0))</f>
        <v>Non-module actions</v>
      </c>
      <c r="D36" s="24" t="str">
        <f>INDEX(Table1[NSQHS Standards],MATCH(Table3[[#This Row],[No.]],Table1[No.],0))</f>
        <v>Module actions</v>
      </c>
      <c r="E36" s="128">
        <f>(E35)*1</f>
        <v>1.06</v>
      </c>
      <c r="F36" s="25" t="s">
        <v>410</v>
      </c>
      <c r="G36" s="25"/>
    </row>
    <row r="37" spans="2:7" x14ac:dyDescent="0.25">
      <c r="B37" s="24" t="str">
        <f>INDEX(Table1[NSQMHCMO Standards],MATCH(Table3[[#This Row],[No.]],Table1[No.],0))</f>
        <v>Module actions</v>
      </c>
      <c r="C37" s="24" t="str">
        <f>INDEX(Table1[NSQPCH Standards],MATCH(Table3[[#This Row],[No.]],Table1[No.],0))</f>
        <v>Non-module actions</v>
      </c>
      <c r="D37" s="24" t="str">
        <f>INDEX(Table1[NSQHS Standards],MATCH(Table3[[#This Row],[No.]],Table1[No.],0))</f>
        <v>Module actions</v>
      </c>
      <c r="E37" s="128">
        <f>(E36)*1</f>
        <v>1.06</v>
      </c>
      <c r="F37" s="25" t="s">
        <v>411</v>
      </c>
      <c r="G37" s="25"/>
    </row>
    <row r="38" spans="2:7" x14ac:dyDescent="0.25">
      <c r="B38" s="24" t="str">
        <f>INDEX(Table1[NSQMHCMO Standards],MATCH(Table3[[#This Row],[No.]],Table1[No.],0))</f>
        <v>Module actions</v>
      </c>
      <c r="C38" s="24" t="str">
        <f>INDEX(Table1[NSQPCH Standards],MATCH(Table3[[#This Row],[No.]],Table1[No.],0))</f>
        <v>Non-module actions</v>
      </c>
      <c r="D38" s="24" t="str">
        <f>INDEX(Table1[NSQHS Standards],MATCH(Table3[[#This Row],[No.]],Table1[No.],0))</f>
        <v>Module actions</v>
      </c>
      <c r="E38" s="128">
        <f>(E37)*1</f>
        <v>1.06</v>
      </c>
      <c r="F38" s="25" t="s">
        <v>412</v>
      </c>
      <c r="G38" s="25"/>
    </row>
    <row r="39" spans="2:7" ht="15.75" x14ac:dyDescent="0.25">
      <c r="B39" s="24" t="str">
        <f>INDEX(Table1[NSQMHCMO Standards],MATCH(Table3[[#This Row],[No.]],Table1[No.],0))</f>
        <v>Module actions</v>
      </c>
      <c r="C39" s="24" t="str">
        <f>INDEX(Table1[NSQPCH Standards],MATCH(Table3[[#This Row],[No.]],Table1[No.],0))</f>
        <v>Module actions</v>
      </c>
      <c r="D39" s="24" t="str">
        <f>INDEX(Table1[NSQHS Standards],MATCH(Table3[[#This Row],[No.]],Table1[No.],0))</f>
        <v>Module actions</v>
      </c>
      <c r="E39" s="125" t="s">
        <v>11</v>
      </c>
      <c r="F39" s="26"/>
      <c r="G39" s="26"/>
    </row>
    <row r="40" spans="2:7" ht="15" x14ac:dyDescent="0.25">
      <c r="B40" s="24" t="str">
        <f>INDEX(Table1[NSQMHCMO Standards],MATCH(Table3[[#This Row],[No.]],Table1[No.],0))</f>
        <v>Non-module actions</v>
      </c>
      <c r="C40" s="24" t="str">
        <f>INDEX(Table1[NSQPCH Standards],MATCH(Table3[[#This Row],[No.]],Table1[No.],0))</f>
        <v>Non-module actions</v>
      </c>
      <c r="D40" s="24" t="str">
        <f>INDEX(Table1[NSQHS Standards],MATCH(Table3[[#This Row],[No.]],Table1[No.],0))</f>
        <v>Non-module actions</v>
      </c>
      <c r="E40" s="126" t="s">
        <v>12</v>
      </c>
      <c r="F40" s="27"/>
      <c r="G40" s="27"/>
    </row>
    <row r="41" spans="2:7" ht="15" x14ac:dyDescent="0.25">
      <c r="B41" s="24" t="str">
        <f>INDEX(Table1[NSQMHCMO Standards],MATCH(Table3[[#This Row],[No.]],Table1[No.],0))</f>
        <v>Non-module actions</v>
      </c>
      <c r="C41" s="24" t="str">
        <f>INDEX(Table1[NSQPCH Standards],MATCH(Table3[[#This Row],[No.]],Table1[No.],0))</f>
        <v>Non-module actions</v>
      </c>
      <c r="D41" s="24" t="str">
        <f>INDEX(Table1[NSQHS Standards],MATCH(Table3[[#This Row],[No.]],Table1[No.],0))</f>
        <v>Non-module actions</v>
      </c>
      <c r="E41" s="127">
        <v>1.07</v>
      </c>
      <c r="F41" s="25" t="s">
        <v>408</v>
      </c>
      <c r="G41" s="25"/>
    </row>
    <row r="42" spans="2:7" x14ac:dyDescent="0.25">
      <c r="B42" s="24" t="str">
        <f>INDEX(Table1[NSQMHCMO Standards],MATCH(Table3[[#This Row],[No.]],Table1[No.],0))</f>
        <v>Non-module actions</v>
      </c>
      <c r="C42" s="24" t="str">
        <f>INDEX(Table1[NSQPCH Standards],MATCH(Table3[[#This Row],[No.]],Table1[No.],0))</f>
        <v>Non-module actions</v>
      </c>
      <c r="D42" s="24" t="str">
        <f>INDEX(Table1[NSQHS Standards],MATCH(Table3[[#This Row],[No.]],Table1[No.],0))</f>
        <v>Non-module actions</v>
      </c>
      <c r="E42" s="128">
        <f>(E41)*1</f>
        <v>1.07</v>
      </c>
      <c r="F42" s="25" t="s">
        <v>409</v>
      </c>
      <c r="G42" s="25"/>
    </row>
    <row r="43" spans="2:7" x14ac:dyDescent="0.25">
      <c r="B43" s="24" t="str">
        <f>INDEX(Table1[NSQMHCMO Standards],MATCH(Table3[[#This Row],[No.]],Table1[No.],0))</f>
        <v>Non-module actions</v>
      </c>
      <c r="C43" s="24" t="str">
        <f>INDEX(Table1[NSQPCH Standards],MATCH(Table3[[#This Row],[No.]],Table1[No.],0))</f>
        <v>Non-module actions</v>
      </c>
      <c r="D43" s="24" t="str">
        <f>INDEX(Table1[NSQHS Standards],MATCH(Table3[[#This Row],[No.]],Table1[No.],0))</f>
        <v>Non-module actions</v>
      </c>
      <c r="E43" s="128">
        <f>(E42)*1</f>
        <v>1.07</v>
      </c>
      <c r="F43" s="25" t="s">
        <v>410</v>
      </c>
      <c r="G43" s="25"/>
    </row>
    <row r="44" spans="2:7" x14ac:dyDescent="0.25">
      <c r="B44" s="24" t="str">
        <f>INDEX(Table1[NSQMHCMO Standards],MATCH(Table3[[#This Row],[No.]],Table1[No.],0))</f>
        <v>Non-module actions</v>
      </c>
      <c r="C44" s="24" t="str">
        <f>INDEX(Table1[NSQPCH Standards],MATCH(Table3[[#This Row],[No.]],Table1[No.],0))</f>
        <v>Non-module actions</v>
      </c>
      <c r="D44" s="24" t="str">
        <f>INDEX(Table1[NSQHS Standards],MATCH(Table3[[#This Row],[No.]],Table1[No.],0))</f>
        <v>Non-module actions</v>
      </c>
      <c r="E44" s="128">
        <f>(E43)*1</f>
        <v>1.07</v>
      </c>
      <c r="F44" s="25" t="s">
        <v>411</v>
      </c>
      <c r="G44" s="25"/>
    </row>
    <row r="45" spans="2:7" x14ac:dyDescent="0.25">
      <c r="B45" s="24" t="str">
        <f>INDEX(Table1[NSQMHCMO Standards],MATCH(Table3[[#This Row],[No.]],Table1[No.],0))</f>
        <v>Non-module actions</v>
      </c>
      <c r="C45" s="24" t="str">
        <f>INDEX(Table1[NSQPCH Standards],MATCH(Table3[[#This Row],[No.]],Table1[No.],0))</f>
        <v>Non-module actions</v>
      </c>
      <c r="D45" s="24" t="str">
        <f>INDEX(Table1[NSQHS Standards],MATCH(Table3[[#This Row],[No.]],Table1[No.],0))</f>
        <v>Non-module actions</v>
      </c>
      <c r="E45" s="128">
        <f>(E44)*1</f>
        <v>1.07</v>
      </c>
      <c r="F45" s="25" t="s">
        <v>412</v>
      </c>
      <c r="G45" s="25"/>
    </row>
    <row r="46" spans="2:7" ht="15" x14ac:dyDescent="0.25">
      <c r="B46" s="24" t="str">
        <f>INDEX(Table1[NSQMHCMO Standards],MATCH(Table3[[#This Row],[No.]],Table1[No.],0))</f>
        <v>Non-module actions</v>
      </c>
      <c r="C46" s="24" t="str">
        <f>INDEX(Table1[NSQPCH Standards],MATCH(Table3[[#This Row],[No.]],Table1[No.],0))</f>
        <v>Non-module actions</v>
      </c>
      <c r="D46" s="24" t="str">
        <f>INDEX(Table1[NSQHS Standards],MATCH(Table3[[#This Row],[No.]],Table1[No.],0))</f>
        <v>Non-module actions</v>
      </c>
      <c r="E46" s="126" t="s">
        <v>14</v>
      </c>
      <c r="F46" s="27"/>
      <c r="G46" s="27"/>
    </row>
    <row r="47" spans="2:7" ht="15" x14ac:dyDescent="0.25">
      <c r="B47" s="24" t="str">
        <f>INDEX(Table1[NSQMHCMO Standards],MATCH(Table3[[#This Row],[No.]],Table1[No.],0))</f>
        <v>Non-module actions</v>
      </c>
      <c r="C47" s="24" t="str">
        <f>INDEX(Table1[NSQPCH Standards],MATCH(Table3[[#This Row],[No.]],Table1[No.],0))</f>
        <v>Non-module actions</v>
      </c>
      <c r="D47" s="24" t="str">
        <f>INDEX(Table1[NSQHS Standards],MATCH(Table3[[#This Row],[No.]],Table1[No.],0))</f>
        <v>Non-module actions</v>
      </c>
      <c r="E47" s="127">
        <v>1.08</v>
      </c>
      <c r="F47" s="25" t="s">
        <v>408</v>
      </c>
      <c r="G47" s="25"/>
    </row>
    <row r="48" spans="2:7" x14ac:dyDescent="0.25">
      <c r="B48" s="24" t="str">
        <f>INDEX(Table1[NSQMHCMO Standards],MATCH(Table3[[#This Row],[No.]],Table1[No.],0))</f>
        <v>Non-module actions</v>
      </c>
      <c r="C48" s="24" t="str">
        <f>INDEX(Table1[NSQPCH Standards],MATCH(Table3[[#This Row],[No.]],Table1[No.],0))</f>
        <v>Non-module actions</v>
      </c>
      <c r="D48" s="24" t="str">
        <f>INDEX(Table1[NSQHS Standards],MATCH(Table3[[#This Row],[No.]],Table1[No.],0))</f>
        <v>Non-module actions</v>
      </c>
      <c r="E48" s="128">
        <f>(E47)*1</f>
        <v>1.08</v>
      </c>
      <c r="F48" s="25" t="s">
        <v>409</v>
      </c>
      <c r="G48" s="25"/>
    </row>
    <row r="49" spans="2:7" x14ac:dyDescent="0.25">
      <c r="B49" s="24" t="str">
        <f>INDEX(Table1[NSQMHCMO Standards],MATCH(Table3[[#This Row],[No.]],Table1[No.],0))</f>
        <v>Non-module actions</v>
      </c>
      <c r="C49" s="24" t="str">
        <f>INDEX(Table1[NSQPCH Standards],MATCH(Table3[[#This Row],[No.]],Table1[No.],0))</f>
        <v>Non-module actions</v>
      </c>
      <c r="D49" s="24" t="str">
        <f>INDEX(Table1[NSQHS Standards],MATCH(Table3[[#This Row],[No.]],Table1[No.],0))</f>
        <v>Non-module actions</v>
      </c>
      <c r="E49" s="128">
        <f>(E48)*1</f>
        <v>1.08</v>
      </c>
      <c r="F49" s="25" t="s">
        <v>410</v>
      </c>
      <c r="G49" s="25"/>
    </row>
    <row r="50" spans="2:7" x14ac:dyDescent="0.25">
      <c r="B50" s="24" t="str">
        <f>INDEX(Table1[NSQMHCMO Standards],MATCH(Table3[[#This Row],[No.]],Table1[No.],0))</f>
        <v>Non-module actions</v>
      </c>
      <c r="C50" s="24" t="str">
        <f>INDEX(Table1[NSQPCH Standards],MATCH(Table3[[#This Row],[No.]],Table1[No.],0))</f>
        <v>Non-module actions</v>
      </c>
      <c r="D50" s="24" t="str">
        <f>INDEX(Table1[NSQHS Standards],MATCH(Table3[[#This Row],[No.]],Table1[No.],0))</f>
        <v>Non-module actions</v>
      </c>
      <c r="E50" s="128">
        <f>(E49)*1</f>
        <v>1.08</v>
      </c>
      <c r="F50" s="25" t="s">
        <v>411</v>
      </c>
      <c r="G50" s="25"/>
    </row>
    <row r="51" spans="2:7" x14ac:dyDescent="0.25">
      <c r="B51" s="24" t="str">
        <f>INDEX(Table1[NSQMHCMO Standards],MATCH(Table3[[#This Row],[No.]],Table1[No.],0))</f>
        <v>Non-module actions</v>
      </c>
      <c r="C51" s="24" t="str">
        <f>INDEX(Table1[NSQPCH Standards],MATCH(Table3[[#This Row],[No.]],Table1[No.],0))</f>
        <v>Non-module actions</v>
      </c>
      <c r="D51" s="24" t="str">
        <f>INDEX(Table1[NSQHS Standards],MATCH(Table3[[#This Row],[No.]],Table1[No.],0))</f>
        <v>Non-module actions</v>
      </c>
      <c r="E51" s="128">
        <f>(E50)*1</f>
        <v>1.08</v>
      </c>
      <c r="F51" s="25" t="s">
        <v>412</v>
      </c>
      <c r="G51" s="25"/>
    </row>
    <row r="52" spans="2:7" ht="15" x14ac:dyDescent="0.25">
      <c r="B52" s="24" t="str">
        <f>INDEX(Table1[NSQMHCMO Standards],MATCH(Table3[[#This Row],[No.]],Table1[No.],0))</f>
        <v>Non-module actions</v>
      </c>
      <c r="C52" s="24" t="str">
        <f>INDEX(Table1[NSQPCH Standards],MATCH(Table3[[#This Row],[No.]],Table1[No.],0))</f>
        <v>Non-module actions</v>
      </c>
      <c r="D52" s="24" t="str">
        <f>INDEX(Table1[NSQHS Standards],MATCH(Table3[[#This Row],[No.]],Table1[No.],0))</f>
        <v>Non-module actions</v>
      </c>
      <c r="E52" s="127">
        <v>1.0900000000000001</v>
      </c>
      <c r="F52" s="25" t="s">
        <v>408</v>
      </c>
      <c r="G52" s="25"/>
    </row>
    <row r="53" spans="2:7" x14ac:dyDescent="0.25">
      <c r="B53" s="24" t="str">
        <f>INDEX(Table1[NSQMHCMO Standards],MATCH(Table3[[#This Row],[No.]],Table1[No.],0))</f>
        <v>Non-module actions</v>
      </c>
      <c r="C53" s="24" t="str">
        <f>INDEX(Table1[NSQPCH Standards],MATCH(Table3[[#This Row],[No.]],Table1[No.],0))</f>
        <v>Non-module actions</v>
      </c>
      <c r="D53" s="24" t="str">
        <f>INDEX(Table1[NSQHS Standards],MATCH(Table3[[#This Row],[No.]],Table1[No.],0))</f>
        <v>Non-module actions</v>
      </c>
      <c r="E53" s="128">
        <f>(E52)*1</f>
        <v>1.0900000000000001</v>
      </c>
      <c r="F53" s="25" t="s">
        <v>409</v>
      </c>
      <c r="G53" s="25"/>
    </row>
    <row r="54" spans="2:7" x14ac:dyDescent="0.25">
      <c r="B54" s="24" t="str">
        <f>INDEX(Table1[NSQMHCMO Standards],MATCH(Table3[[#This Row],[No.]],Table1[No.],0))</f>
        <v>Non-module actions</v>
      </c>
      <c r="C54" s="24" t="str">
        <f>INDEX(Table1[NSQPCH Standards],MATCH(Table3[[#This Row],[No.]],Table1[No.],0))</f>
        <v>Non-module actions</v>
      </c>
      <c r="D54" s="24" t="str">
        <f>INDEX(Table1[NSQHS Standards],MATCH(Table3[[#This Row],[No.]],Table1[No.],0))</f>
        <v>Non-module actions</v>
      </c>
      <c r="E54" s="128">
        <f>(E53)*1</f>
        <v>1.0900000000000001</v>
      </c>
      <c r="F54" s="25" t="s">
        <v>410</v>
      </c>
      <c r="G54" s="25"/>
    </row>
    <row r="55" spans="2:7" x14ac:dyDescent="0.25">
      <c r="B55" s="24" t="str">
        <f>INDEX(Table1[NSQMHCMO Standards],MATCH(Table3[[#This Row],[No.]],Table1[No.],0))</f>
        <v>Non-module actions</v>
      </c>
      <c r="C55" s="24" t="str">
        <f>INDEX(Table1[NSQPCH Standards],MATCH(Table3[[#This Row],[No.]],Table1[No.],0))</f>
        <v>Non-module actions</v>
      </c>
      <c r="D55" s="24" t="str">
        <f>INDEX(Table1[NSQHS Standards],MATCH(Table3[[#This Row],[No.]],Table1[No.],0))</f>
        <v>Non-module actions</v>
      </c>
      <c r="E55" s="128">
        <f>(E54)*1</f>
        <v>1.0900000000000001</v>
      </c>
      <c r="F55" s="25" t="s">
        <v>411</v>
      </c>
      <c r="G55" s="25"/>
    </row>
    <row r="56" spans="2:7" x14ac:dyDescent="0.25">
      <c r="B56" s="24" t="str">
        <f>INDEX(Table1[NSQMHCMO Standards],MATCH(Table3[[#This Row],[No.]],Table1[No.],0))</f>
        <v>Non-module actions</v>
      </c>
      <c r="C56" s="24" t="str">
        <f>INDEX(Table1[NSQPCH Standards],MATCH(Table3[[#This Row],[No.]],Table1[No.],0))</f>
        <v>Non-module actions</v>
      </c>
      <c r="D56" s="24" t="str">
        <f>INDEX(Table1[NSQHS Standards],MATCH(Table3[[#This Row],[No.]],Table1[No.],0))</f>
        <v>Non-module actions</v>
      </c>
      <c r="E56" s="128">
        <f>(E55)*1</f>
        <v>1.0900000000000001</v>
      </c>
      <c r="F56" s="25" t="s">
        <v>412</v>
      </c>
      <c r="G56" s="25"/>
    </row>
    <row r="57" spans="2:7" ht="15" x14ac:dyDescent="0.25">
      <c r="B57" s="24" t="str">
        <f>INDEX(Table1[NSQMHCMO Standards],MATCH(Table3[[#This Row],[No.]],Table1[No.],0))</f>
        <v>Module actions</v>
      </c>
      <c r="C57" s="24" t="str">
        <f>INDEX(Table1[NSQPCH Standards],MATCH(Table3[[#This Row],[No.]],Table1[No.],0))</f>
        <v>Module actions</v>
      </c>
      <c r="D57" s="24" t="str">
        <f>INDEX(Table1[NSQHS Standards],MATCH(Table3[[#This Row],[No.]],Table1[No.],0))</f>
        <v>Module actions</v>
      </c>
      <c r="E57" s="126" t="s">
        <v>17</v>
      </c>
      <c r="F57" s="27"/>
      <c r="G57" s="27"/>
    </row>
    <row r="58" spans="2:7" ht="15" x14ac:dyDescent="0.25">
      <c r="B58" s="24" t="e">
        <f>INDEX(Table1[NSQMHCMO Standards],MATCH(Table3[[#This Row],[No.]],Table1[No.],0))</f>
        <v>#N/A</v>
      </c>
      <c r="C58" s="24" t="e">
        <f>INDEX(Table1[NSQPCH Standards],MATCH(Table3[[#This Row],[No.]],Table1[No.],0))</f>
        <v>#N/A</v>
      </c>
      <c r="D58" s="24" t="e">
        <f>INDEX(Table1[NSQHS Standards],MATCH(Table3[[#This Row],[No.]],Table1[No.],0))</f>
        <v>#N/A</v>
      </c>
      <c r="E58" s="129">
        <v>1.1000000000000001</v>
      </c>
      <c r="F58" s="25" t="s">
        <v>408</v>
      </c>
      <c r="G58" s="25"/>
    </row>
    <row r="59" spans="2:7" x14ac:dyDescent="0.25">
      <c r="B59" s="24" t="e">
        <f>INDEX(Table1[NSQMHCMO Standards],MATCH(Table3[[#This Row],[No.]],Table1[No.],0))</f>
        <v>#N/A</v>
      </c>
      <c r="C59" s="24" t="e">
        <f>INDEX(Table1[NSQPCH Standards],MATCH(Table3[[#This Row],[No.]],Table1[No.],0))</f>
        <v>#N/A</v>
      </c>
      <c r="D59" s="24" t="e">
        <f>INDEX(Table1[NSQHS Standards],MATCH(Table3[[#This Row],[No.]],Table1[No.],0))</f>
        <v>#N/A</v>
      </c>
      <c r="E59" s="130">
        <f>(E58)*1</f>
        <v>1.1000000000000001</v>
      </c>
      <c r="F59" s="25" t="s">
        <v>409</v>
      </c>
      <c r="G59" s="25"/>
    </row>
    <row r="60" spans="2:7" x14ac:dyDescent="0.25">
      <c r="B60" s="24" t="e">
        <f>INDEX(Table1[NSQMHCMO Standards],MATCH(Table3[[#This Row],[No.]],Table1[No.],0))</f>
        <v>#N/A</v>
      </c>
      <c r="C60" s="24" t="e">
        <f>INDEX(Table1[NSQPCH Standards],MATCH(Table3[[#This Row],[No.]],Table1[No.],0))</f>
        <v>#N/A</v>
      </c>
      <c r="D60" s="24" t="e">
        <f>INDEX(Table1[NSQHS Standards],MATCH(Table3[[#This Row],[No.]],Table1[No.],0))</f>
        <v>#N/A</v>
      </c>
      <c r="E60" s="130">
        <f>(E59)*1</f>
        <v>1.1000000000000001</v>
      </c>
      <c r="F60" s="25" t="s">
        <v>410</v>
      </c>
      <c r="G60" s="25"/>
    </row>
    <row r="61" spans="2:7" x14ac:dyDescent="0.25">
      <c r="B61" s="24" t="e">
        <f>INDEX(Table1[NSQMHCMO Standards],MATCH(Table3[[#This Row],[No.]],Table1[No.],0))</f>
        <v>#N/A</v>
      </c>
      <c r="C61" s="24" t="e">
        <f>INDEX(Table1[NSQPCH Standards],MATCH(Table3[[#This Row],[No.]],Table1[No.],0))</f>
        <v>#N/A</v>
      </c>
      <c r="D61" s="24" t="e">
        <f>INDEX(Table1[NSQHS Standards],MATCH(Table3[[#This Row],[No.]],Table1[No.],0))</f>
        <v>#N/A</v>
      </c>
      <c r="E61" s="130">
        <f>(E60)*1</f>
        <v>1.1000000000000001</v>
      </c>
      <c r="F61" s="25" t="s">
        <v>411</v>
      </c>
      <c r="G61" s="25"/>
    </row>
    <row r="62" spans="2:7" x14ac:dyDescent="0.25">
      <c r="B62" s="24" t="e">
        <f>INDEX(Table1[NSQMHCMO Standards],MATCH(Table3[[#This Row],[No.]],Table1[No.],0))</f>
        <v>#N/A</v>
      </c>
      <c r="C62" s="24" t="e">
        <f>INDEX(Table1[NSQPCH Standards],MATCH(Table3[[#This Row],[No.]],Table1[No.],0))</f>
        <v>#N/A</v>
      </c>
      <c r="D62" s="24" t="e">
        <f>INDEX(Table1[NSQHS Standards],MATCH(Table3[[#This Row],[No.]],Table1[No.],0))</f>
        <v>#N/A</v>
      </c>
      <c r="E62" s="130">
        <f>(E61)*1</f>
        <v>1.1000000000000001</v>
      </c>
      <c r="F62" s="25" t="s">
        <v>412</v>
      </c>
      <c r="G62" s="25"/>
    </row>
    <row r="63" spans="2:7" ht="15" x14ac:dyDescent="0.25">
      <c r="B63" s="24" t="str">
        <f>INDEX(Table1[NSQMHCMO Standards],MATCH(Table3[[#This Row],[No.]],Table1[No.],0))</f>
        <v>Non-module actions</v>
      </c>
      <c r="C63" s="24" t="str">
        <f>INDEX(Table1[NSQPCH Standards],MATCH(Table3[[#This Row],[No.]],Table1[No.],0))</f>
        <v>Non-module actions</v>
      </c>
      <c r="D63" s="24" t="str">
        <f>INDEX(Table1[NSQHS Standards],MATCH(Table3[[#This Row],[No.]],Table1[No.],0))</f>
        <v>Non-module actions</v>
      </c>
      <c r="E63" s="126" t="s">
        <v>19</v>
      </c>
      <c r="F63" s="27"/>
      <c r="G63" s="27"/>
    </row>
    <row r="64" spans="2:7" ht="15" x14ac:dyDescent="0.25">
      <c r="B64" s="24" t="str">
        <f>INDEX(Table1[NSQMHCMO Standards],MATCH(Table3[[#This Row],[No.]],Table1[No.],0))</f>
        <v>Non-module actions</v>
      </c>
      <c r="C64" s="24" t="str">
        <f>INDEX(Table1[NSQPCH Standards],MATCH(Table3[[#This Row],[No.]],Table1[No.],0))</f>
        <v>Non-module actions</v>
      </c>
      <c r="D64" s="24" t="str">
        <f>INDEX(Table1[NSQHS Standards],MATCH(Table3[[#This Row],[No.]],Table1[No.],0))</f>
        <v>Non-module actions</v>
      </c>
      <c r="E64" s="127">
        <v>1.1100000000000001</v>
      </c>
      <c r="F64" s="25" t="s">
        <v>408</v>
      </c>
      <c r="G64" s="25"/>
    </row>
    <row r="65" spans="2:7" x14ac:dyDescent="0.25">
      <c r="B65" s="24" t="str">
        <f>INDEX(Table1[NSQMHCMO Standards],MATCH(Table3[[#This Row],[No.]],Table1[No.],0))</f>
        <v>Non-module actions</v>
      </c>
      <c r="C65" s="24" t="str">
        <f>INDEX(Table1[NSQPCH Standards],MATCH(Table3[[#This Row],[No.]],Table1[No.],0))</f>
        <v>Non-module actions</v>
      </c>
      <c r="D65" s="24" t="str">
        <f>INDEX(Table1[NSQHS Standards],MATCH(Table3[[#This Row],[No.]],Table1[No.],0))</f>
        <v>Non-module actions</v>
      </c>
      <c r="E65" s="128">
        <f>(E64)*1</f>
        <v>1.1100000000000001</v>
      </c>
      <c r="F65" s="25" t="s">
        <v>409</v>
      </c>
      <c r="G65" s="25"/>
    </row>
    <row r="66" spans="2:7" x14ac:dyDescent="0.25">
      <c r="B66" s="24" t="str">
        <f>INDEX(Table1[NSQMHCMO Standards],MATCH(Table3[[#This Row],[No.]],Table1[No.],0))</f>
        <v>Non-module actions</v>
      </c>
      <c r="C66" s="24" t="str">
        <f>INDEX(Table1[NSQPCH Standards],MATCH(Table3[[#This Row],[No.]],Table1[No.],0))</f>
        <v>Non-module actions</v>
      </c>
      <c r="D66" s="24" t="str">
        <f>INDEX(Table1[NSQHS Standards],MATCH(Table3[[#This Row],[No.]],Table1[No.],0))</f>
        <v>Non-module actions</v>
      </c>
      <c r="E66" s="128">
        <f>(E65)*1</f>
        <v>1.1100000000000001</v>
      </c>
      <c r="F66" s="25" t="s">
        <v>410</v>
      </c>
      <c r="G66" s="25"/>
    </row>
    <row r="67" spans="2:7" x14ac:dyDescent="0.25">
      <c r="B67" s="24" t="str">
        <f>INDEX(Table1[NSQMHCMO Standards],MATCH(Table3[[#This Row],[No.]],Table1[No.],0))</f>
        <v>Non-module actions</v>
      </c>
      <c r="C67" s="24" t="str">
        <f>INDEX(Table1[NSQPCH Standards],MATCH(Table3[[#This Row],[No.]],Table1[No.],0))</f>
        <v>Non-module actions</v>
      </c>
      <c r="D67" s="24" t="str">
        <f>INDEX(Table1[NSQHS Standards],MATCH(Table3[[#This Row],[No.]],Table1[No.],0))</f>
        <v>Non-module actions</v>
      </c>
      <c r="E67" s="128">
        <f>(E66)*1</f>
        <v>1.1100000000000001</v>
      </c>
      <c r="F67" s="25" t="s">
        <v>411</v>
      </c>
      <c r="G67" s="25"/>
    </row>
    <row r="68" spans="2:7" x14ac:dyDescent="0.25">
      <c r="B68" s="24" t="str">
        <f>INDEX(Table1[NSQMHCMO Standards],MATCH(Table3[[#This Row],[No.]],Table1[No.],0))</f>
        <v>Non-module actions</v>
      </c>
      <c r="C68" s="24" t="str">
        <f>INDEX(Table1[NSQPCH Standards],MATCH(Table3[[#This Row],[No.]],Table1[No.],0))</f>
        <v>Non-module actions</v>
      </c>
      <c r="D68" s="24" t="str">
        <f>INDEX(Table1[NSQHS Standards],MATCH(Table3[[#This Row],[No.]],Table1[No.],0))</f>
        <v>Non-module actions</v>
      </c>
      <c r="E68" s="128">
        <f>(E67)*1</f>
        <v>1.1100000000000001</v>
      </c>
      <c r="F68" s="25" t="s">
        <v>412</v>
      </c>
      <c r="G68" s="25"/>
    </row>
    <row r="69" spans="2:7" ht="15" x14ac:dyDescent="0.25">
      <c r="B69" s="24" t="str">
        <f>INDEX(Table1[NSQMHCMO Standards],MATCH(Table3[[#This Row],[No.]],Table1[No.],0))</f>
        <v>Non-module actions</v>
      </c>
      <c r="C69" s="24" t="str">
        <f>INDEX(Table1[NSQPCH Standards],MATCH(Table3[[#This Row],[No.]],Table1[No.],0))</f>
        <v>Non-module actions</v>
      </c>
      <c r="D69" s="24" t="str">
        <f>INDEX(Table1[NSQHS Standards],MATCH(Table3[[#This Row],[No.]],Table1[No.],0))</f>
        <v>Non-module actions</v>
      </c>
      <c r="E69" s="127">
        <v>1.1200000000000001</v>
      </c>
      <c r="F69" s="25" t="s">
        <v>408</v>
      </c>
      <c r="G69" s="25"/>
    </row>
    <row r="70" spans="2:7" x14ac:dyDescent="0.25">
      <c r="B70" s="24" t="str">
        <f>INDEX(Table1[NSQMHCMO Standards],MATCH(Table3[[#This Row],[No.]],Table1[No.],0))</f>
        <v>Non-module actions</v>
      </c>
      <c r="C70" s="24" t="str">
        <f>INDEX(Table1[NSQPCH Standards],MATCH(Table3[[#This Row],[No.]],Table1[No.],0))</f>
        <v>Non-module actions</v>
      </c>
      <c r="D70" s="24" t="str">
        <f>INDEX(Table1[NSQHS Standards],MATCH(Table3[[#This Row],[No.]],Table1[No.],0))</f>
        <v>Non-module actions</v>
      </c>
      <c r="E70" s="128">
        <f>(E69)*1</f>
        <v>1.1200000000000001</v>
      </c>
      <c r="F70" s="25" t="s">
        <v>409</v>
      </c>
      <c r="G70" s="25"/>
    </row>
    <row r="71" spans="2:7" x14ac:dyDescent="0.25">
      <c r="B71" s="24" t="str">
        <f>INDEX(Table1[NSQMHCMO Standards],MATCH(Table3[[#This Row],[No.]],Table1[No.],0))</f>
        <v>Non-module actions</v>
      </c>
      <c r="C71" s="24" t="str">
        <f>INDEX(Table1[NSQPCH Standards],MATCH(Table3[[#This Row],[No.]],Table1[No.],0))</f>
        <v>Non-module actions</v>
      </c>
      <c r="D71" s="24" t="str">
        <f>INDEX(Table1[NSQHS Standards],MATCH(Table3[[#This Row],[No.]],Table1[No.],0))</f>
        <v>Non-module actions</v>
      </c>
      <c r="E71" s="128">
        <f>(E70)*1</f>
        <v>1.1200000000000001</v>
      </c>
      <c r="F71" s="25" t="s">
        <v>410</v>
      </c>
      <c r="G71" s="25"/>
    </row>
    <row r="72" spans="2:7" x14ac:dyDescent="0.25">
      <c r="B72" s="24" t="str">
        <f>INDEX(Table1[NSQMHCMO Standards],MATCH(Table3[[#This Row],[No.]],Table1[No.],0))</f>
        <v>Non-module actions</v>
      </c>
      <c r="C72" s="24" t="str">
        <f>INDEX(Table1[NSQPCH Standards],MATCH(Table3[[#This Row],[No.]],Table1[No.],0))</f>
        <v>Non-module actions</v>
      </c>
      <c r="D72" s="24" t="str">
        <f>INDEX(Table1[NSQHS Standards],MATCH(Table3[[#This Row],[No.]],Table1[No.],0))</f>
        <v>Non-module actions</v>
      </c>
      <c r="E72" s="128">
        <f>(E71)*1</f>
        <v>1.1200000000000001</v>
      </c>
      <c r="F72" s="25" t="s">
        <v>411</v>
      </c>
      <c r="G72" s="25"/>
    </row>
    <row r="73" spans="2:7" x14ac:dyDescent="0.25">
      <c r="B73" s="24" t="str">
        <f>INDEX(Table1[NSQMHCMO Standards],MATCH(Table3[[#This Row],[No.]],Table1[No.],0))</f>
        <v>Non-module actions</v>
      </c>
      <c r="C73" s="24" t="str">
        <f>INDEX(Table1[NSQPCH Standards],MATCH(Table3[[#This Row],[No.]],Table1[No.],0))</f>
        <v>Non-module actions</v>
      </c>
      <c r="D73" s="24" t="str">
        <f>INDEX(Table1[NSQHS Standards],MATCH(Table3[[#This Row],[No.]],Table1[No.],0))</f>
        <v>Non-module actions</v>
      </c>
      <c r="E73" s="128">
        <f>(E72)*1</f>
        <v>1.1200000000000001</v>
      </c>
      <c r="F73" s="25" t="s">
        <v>412</v>
      </c>
      <c r="G73" s="25"/>
    </row>
    <row r="74" spans="2:7" ht="15" x14ac:dyDescent="0.25">
      <c r="B74" s="24" t="str">
        <f>INDEX(Table1[NSQMHCMO Standards],MATCH(Table3[[#This Row],[No.]],Table1[No.],0))</f>
        <v>Non-module actions</v>
      </c>
      <c r="C74" s="24" t="str">
        <f>INDEX(Table1[NSQPCH Standards],MATCH(Table3[[#This Row],[No.]],Table1[No.],0))</f>
        <v>Non-module actions</v>
      </c>
      <c r="D74" s="24" t="str">
        <f>INDEX(Table1[NSQHS Standards],MATCH(Table3[[#This Row],[No.]],Table1[No.],0))</f>
        <v>Non-module actions</v>
      </c>
      <c r="E74" s="126" t="s">
        <v>22</v>
      </c>
      <c r="F74" s="27"/>
      <c r="G74" s="27"/>
    </row>
    <row r="75" spans="2:7" ht="15" x14ac:dyDescent="0.25">
      <c r="B75" s="24" t="str">
        <f>INDEX(Table1[NSQMHCMO Standards],MATCH(Table3[[#This Row],[No.]],Table1[No.],0))</f>
        <v>Non-module actions</v>
      </c>
      <c r="C75" s="24" t="str">
        <f>INDEX(Table1[NSQPCH Standards],MATCH(Table3[[#This Row],[No.]],Table1[No.],0))</f>
        <v>Non-module actions</v>
      </c>
      <c r="D75" s="24" t="str">
        <f>INDEX(Table1[NSQHS Standards],MATCH(Table3[[#This Row],[No.]],Table1[No.],0))</f>
        <v>Non-module actions</v>
      </c>
      <c r="E75" s="127">
        <v>1.1299999999999999</v>
      </c>
      <c r="F75" s="25" t="s">
        <v>408</v>
      </c>
      <c r="G75" s="25"/>
    </row>
    <row r="76" spans="2:7" x14ac:dyDescent="0.25">
      <c r="B76" s="24" t="str">
        <f>INDEX(Table1[NSQMHCMO Standards],MATCH(Table3[[#This Row],[No.]],Table1[No.],0))</f>
        <v>Non-module actions</v>
      </c>
      <c r="C76" s="24" t="str">
        <f>INDEX(Table1[NSQPCH Standards],MATCH(Table3[[#This Row],[No.]],Table1[No.],0))</f>
        <v>Non-module actions</v>
      </c>
      <c r="D76" s="24" t="str">
        <f>INDEX(Table1[NSQHS Standards],MATCH(Table3[[#This Row],[No.]],Table1[No.],0))</f>
        <v>Non-module actions</v>
      </c>
      <c r="E76" s="128">
        <f>(E75)*1</f>
        <v>1.1299999999999999</v>
      </c>
      <c r="F76" s="25" t="s">
        <v>409</v>
      </c>
      <c r="G76" s="25"/>
    </row>
    <row r="77" spans="2:7" x14ac:dyDescent="0.25">
      <c r="B77" s="24" t="str">
        <f>INDEX(Table1[NSQMHCMO Standards],MATCH(Table3[[#This Row],[No.]],Table1[No.],0))</f>
        <v>Non-module actions</v>
      </c>
      <c r="C77" s="24" t="str">
        <f>INDEX(Table1[NSQPCH Standards],MATCH(Table3[[#This Row],[No.]],Table1[No.],0))</f>
        <v>Non-module actions</v>
      </c>
      <c r="D77" s="24" t="str">
        <f>INDEX(Table1[NSQHS Standards],MATCH(Table3[[#This Row],[No.]],Table1[No.],0))</f>
        <v>Non-module actions</v>
      </c>
      <c r="E77" s="128">
        <f>(E76)*1</f>
        <v>1.1299999999999999</v>
      </c>
      <c r="F77" s="25" t="s">
        <v>410</v>
      </c>
      <c r="G77" s="25"/>
    </row>
    <row r="78" spans="2:7" x14ac:dyDescent="0.25">
      <c r="B78" s="24" t="str">
        <f>INDEX(Table1[NSQMHCMO Standards],MATCH(Table3[[#This Row],[No.]],Table1[No.],0))</f>
        <v>Non-module actions</v>
      </c>
      <c r="C78" s="24" t="str">
        <f>INDEX(Table1[NSQPCH Standards],MATCH(Table3[[#This Row],[No.]],Table1[No.],0))</f>
        <v>Non-module actions</v>
      </c>
      <c r="D78" s="24" t="str">
        <f>INDEX(Table1[NSQHS Standards],MATCH(Table3[[#This Row],[No.]],Table1[No.],0))</f>
        <v>Non-module actions</v>
      </c>
      <c r="E78" s="128">
        <f>(E77)*1</f>
        <v>1.1299999999999999</v>
      </c>
      <c r="F78" s="25" t="s">
        <v>411</v>
      </c>
      <c r="G78" s="25"/>
    </row>
    <row r="79" spans="2:7" x14ac:dyDescent="0.25">
      <c r="B79" s="24" t="str">
        <f>INDEX(Table1[NSQMHCMO Standards],MATCH(Table3[[#This Row],[No.]],Table1[No.],0))</f>
        <v>Non-module actions</v>
      </c>
      <c r="C79" s="24" t="str">
        <f>INDEX(Table1[NSQPCH Standards],MATCH(Table3[[#This Row],[No.]],Table1[No.],0))</f>
        <v>Non-module actions</v>
      </c>
      <c r="D79" s="24" t="str">
        <f>INDEX(Table1[NSQHS Standards],MATCH(Table3[[#This Row],[No.]],Table1[No.],0))</f>
        <v>Non-module actions</v>
      </c>
      <c r="E79" s="128">
        <f>(E78)*1</f>
        <v>1.1299999999999999</v>
      </c>
      <c r="F79" s="25" t="s">
        <v>412</v>
      </c>
      <c r="G79" s="25"/>
    </row>
    <row r="80" spans="2:7" ht="15" x14ac:dyDescent="0.25">
      <c r="B80" s="24" t="str">
        <f>INDEX(Table1[NSQMHCMO Standards],MATCH(Table3[[#This Row],[No.]],Table1[No.],0))</f>
        <v>Non-module actions</v>
      </c>
      <c r="C80" s="24" t="str">
        <f>INDEX(Table1[NSQPCH Standards],MATCH(Table3[[#This Row],[No.]],Table1[No.],0))</f>
        <v>Non-module actions</v>
      </c>
      <c r="D80" s="24" t="str">
        <f>INDEX(Table1[NSQHS Standards],MATCH(Table3[[#This Row],[No.]],Table1[No.],0))</f>
        <v>Non-module actions</v>
      </c>
      <c r="E80" s="127">
        <v>1.1399999999999999</v>
      </c>
      <c r="F80" s="25" t="s">
        <v>408</v>
      </c>
      <c r="G80" s="25"/>
    </row>
    <row r="81" spans="2:7" x14ac:dyDescent="0.25">
      <c r="B81" s="24" t="str">
        <f>INDEX(Table1[NSQMHCMO Standards],MATCH(Table3[[#This Row],[No.]],Table1[No.],0))</f>
        <v>Non-module actions</v>
      </c>
      <c r="C81" s="24" t="str">
        <f>INDEX(Table1[NSQPCH Standards],MATCH(Table3[[#This Row],[No.]],Table1[No.],0))</f>
        <v>Non-module actions</v>
      </c>
      <c r="D81" s="24" t="str">
        <f>INDEX(Table1[NSQHS Standards],MATCH(Table3[[#This Row],[No.]],Table1[No.],0))</f>
        <v>Non-module actions</v>
      </c>
      <c r="E81" s="128">
        <f>(E80)*1</f>
        <v>1.1399999999999999</v>
      </c>
      <c r="F81" s="25" t="s">
        <v>409</v>
      </c>
      <c r="G81" s="25"/>
    </row>
    <row r="82" spans="2:7" x14ac:dyDescent="0.25">
      <c r="B82" s="24" t="str">
        <f>INDEX(Table1[NSQMHCMO Standards],MATCH(Table3[[#This Row],[No.]],Table1[No.],0))</f>
        <v>Non-module actions</v>
      </c>
      <c r="C82" s="24" t="str">
        <f>INDEX(Table1[NSQPCH Standards],MATCH(Table3[[#This Row],[No.]],Table1[No.],0))</f>
        <v>Non-module actions</v>
      </c>
      <c r="D82" s="24" t="str">
        <f>INDEX(Table1[NSQHS Standards],MATCH(Table3[[#This Row],[No.]],Table1[No.],0))</f>
        <v>Non-module actions</v>
      </c>
      <c r="E82" s="128">
        <f>(E81)*1</f>
        <v>1.1399999999999999</v>
      </c>
      <c r="F82" s="25" t="s">
        <v>410</v>
      </c>
      <c r="G82" s="25"/>
    </row>
    <row r="83" spans="2:7" x14ac:dyDescent="0.25">
      <c r="B83" s="24" t="str">
        <f>INDEX(Table1[NSQMHCMO Standards],MATCH(Table3[[#This Row],[No.]],Table1[No.],0))</f>
        <v>Non-module actions</v>
      </c>
      <c r="C83" s="24" t="str">
        <f>INDEX(Table1[NSQPCH Standards],MATCH(Table3[[#This Row],[No.]],Table1[No.],0))</f>
        <v>Non-module actions</v>
      </c>
      <c r="D83" s="24" t="str">
        <f>INDEX(Table1[NSQHS Standards],MATCH(Table3[[#This Row],[No.]],Table1[No.],0))</f>
        <v>Non-module actions</v>
      </c>
      <c r="E83" s="128">
        <f>(E82)*1</f>
        <v>1.1399999999999999</v>
      </c>
      <c r="F83" s="25" t="s">
        <v>411</v>
      </c>
      <c r="G83" s="25"/>
    </row>
    <row r="84" spans="2:7" x14ac:dyDescent="0.25">
      <c r="B84" s="24" t="str">
        <f>INDEX(Table1[NSQMHCMO Standards],MATCH(Table3[[#This Row],[No.]],Table1[No.],0))</f>
        <v>Non-module actions</v>
      </c>
      <c r="C84" s="24" t="str">
        <f>INDEX(Table1[NSQPCH Standards],MATCH(Table3[[#This Row],[No.]],Table1[No.],0))</f>
        <v>Non-module actions</v>
      </c>
      <c r="D84" s="24" t="str">
        <f>INDEX(Table1[NSQHS Standards],MATCH(Table3[[#This Row],[No.]],Table1[No.],0))</f>
        <v>Non-module actions</v>
      </c>
      <c r="E84" s="128">
        <f>(E83)*1</f>
        <v>1.1399999999999999</v>
      </c>
      <c r="F84" s="25" t="s">
        <v>412</v>
      </c>
      <c r="G84" s="25"/>
    </row>
    <row r="85" spans="2:7" ht="15" x14ac:dyDescent="0.25">
      <c r="B85" s="24" t="str">
        <f>INDEX(Table1[NSQMHCMO Standards],MATCH(Table3[[#This Row],[No.]],Table1[No.],0))</f>
        <v>Non-module actions</v>
      </c>
      <c r="C85" s="24" t="str">
        <f>INDEX(Table1[NSQPCH Standards],MATCH(Table3[[#This Row],[No.]],Table1[No.],0))</f>
        <v>Non-module actions</v>
      </c>
      <c r="D85" s="24" t="str">
        <f>INDEX(Table1[NSQHS Standards],MATCH(Table3[[#This Row],[No.]],Table1[No.],0))</f>
        <v>Non-module actions</v>
      </c>
      <c r="E85" s="126" t="s">
        <v>25</v>
      </c>
      <c r="F85" s="27"/>
      <c r="G85" s="27"/>
    </row>
    <row r="86" spans="2:7" ht="15" x14ac:dyDescent="0.25">
      <c r="B86" s="24" t="str">
        <f>INDEX(Table1[NSQMHCMO Standards],MATCH(Table3[[#This Row],[No.]],Table1[No.],0))</f>
        <v>Non-module actions</v>
      </c>
      <c r="C86" s="24" t="str">
        <f>INDEX(Table1[NSQPCH Standards],MATCH(Table3[[#This Row],[No.]],Table1[No.],0))</f>
        <v>Non-module actions</v>
      </c>
      <c r="D86" s="24" t="str">
        <f>INDEX(Table1[NSQHS Standards],MATCH(Table3[[#This Row],[No.]],Table1[No.],0))</f>
        <v>Non-module actions</v>
      </c>
      <c r="E86" s="127">
        <v>1.1499999999999999</v>
      </c>
      <c r="F86" s="25" t="s">
        <v>408</v>
      </c>
      <c r="G86" s="25"/>
    </row>
    <row r="87" spans="2:7" x14ac:dyDescent="0.25">
      <c r="B87" s="24" t="str">
        <f>INDEX(Table1[NSQMHCMO Standards],MATCH(Table3[[#This Row],[No.]],Table1[No.],0))</f>
        <v>Non-module actions</v>
      </c>
      <c r="C87" s="24" t="str">
        <f>INDEX(Table1[NSQPCH Standards],MATCH(Table3[[#This Row],[No.]],Table1[No.],0))</f>
        <v>Non-module actions</v>
      </c>
      <c r="D87" s="24" t="str">
        <f>INDEX(Table1[NSQHS Standards],MATCH(Table3[[#This Row],[No.]],Table1[No.],0))</f>
        <v>Non-module actions</v>
      </c>
      <c r="E87" s="128">
        <f>(E86)*1</f>
        <v>1.1499999999999999</v>
      </c>
      <c r="F87" s="25" t="s">
        <v>409</v>
      </c>
      <c r="G87" s="25"/>
    </row>
    <row r="88" spans="2:7" x14ac:dyDescent="0.25">
      <c r="B88" s="24" t="str">
        <f>INDEX(Table1[NSQMHCMO Standards],MATCH(Table3[[#This Row],[No.]],Table1[No.],0))</f>
        <v>Non-module actions</v>
      </c>
      <c r="C88" s="24" t="str">
        <f>INDEX(Table1[NSQPCH Standards],MATCH(Table3[[#This Row],[No.]],Table1[No.],0))</f>
        <v>Non-module actions</v>
      </c>
      <c r="D88" s="24" t="str">
        <f>INDEX(Table1[NSQHS Standards],MATCH(Table3[[#This Row],[No.]],Table1[No.],0))</f>
        <v>Non-module actions</v>
      </c>
      <c r="E88" s="128">
        <f>(E87)*1</f>
        <v>1.1499999999999999</v>
      </c>
      <c r="F88" s="25" t="s">
        <v>410</v>
      </c>
      <c r="G88" s="25"/>
    </row>
    <row r="89" spans="2:7" x14ac:dyDescent="0.25">
      <c r="B89" s="24" t="str">
        <f>INDEX(Table1[NSQMHCMO Standards],MATCH(Table3[[#This Row],[No.]],Table1[No.],0))</f>
        <v>Non-module actions</v>
      </c>
      <c r="C89" s="24" t="str">
        <f>INDEX(Table1[NSQPCH Standards],MATCH(Table3[[#This Row],[No.]],Table1[No.],0))</f>
        <v>Non-module actions</v>
      </c>
      <c r="D89" s="24" t="str">
        <f>INDEX(Table1[NSQHS Standards],MATCH(Table3[[#This Row],[No.]],Table1[No.],0))</f>
        <v>Non-module actions</v>
      </c>
      <c r="E89" s="128">
        <f>(E88)*1</f>
        <v>1.1499999999999999</v>
      </c>
      <c r="F89" s="25" t="s">
        <v>411</v>
      </c>
      <c r="G89" s="25"/>
    </row>
    <row r="90" spans="2:7" x14ac:dyDescent="0.25">
      <c r="B90" s="24" t="str">
        <f>INDEX(Table1[NSQMHCMO Standards],MATCH(Table3[[#This Row],[No.]],Table1[No.],0))</f>
        <v>Non-module actions</v>
      </c>
      <c r="C90" s="24" t="str">
        <f>INDEX(Table1[NSQPCH Standards],MATCH(Table3[[#This Row],[No.]],Table1[No.],0))</f>
        <v>Non-module actions</v>
      </c>
      <c r="D90" s="24" t="str">
        <f>INDEX(Table1[NSQHS Standards],MATCH(Table3[[#This Row],[No.]],Table1[No.],0))</f>
        <v>Non-module actions</v>
      </c>
      <c r="E90" s="128">
        <f>(E89)*1</f>
        <v>1.1499999999999999</v>
      </c>
      <c r="F90" s="25" t="s">
        <v>412</v>
      </c>
      <c r="G90" s="25"/>
    </row>
    <row r="91" spans="2:7" ht="15" x14ac:dyDescent="0.25">
      <c r="B91" s="24" t="str">
        <f>INDEX(Table1[NSQMHCMO Standards],MATCH(Table3[[#This Row],[No.]],Table1[No.],0))</f>
        <v>Module actions</v>
      </c>
      <c r="C91" s="24" t="str">
        <f>INDEX(Table1[NSQPCH Standards],MATCH(Table3[[#This Row],[No.]],Table1[No.],0))</f>
        <v>Non-module actions</v>
      </c>
      <c r="D91" s="24" t="str">
        <f>INDEX(Table1[NSQHS Standards],MATCH(Table3[[#This Row],[No.]],Table1[No.],0))</f>
        <v>Non-module actions</v>
      </c>
      <c r="E91" s="126" t="s">
        <v>27</v>
      </c>
      <c r="F91" s="27"/>
      <c r="G91" s="27"/>
    </row>
    <row r="92" spans="2:7" ht="15" x14ac:dyDescent="0.25">
      <c r="B92" s="24" t="str">
        <f>INDEX(Table1[NSQMHCMO Standards],MATCH(Table3[[#This Row],[No.]],Table1[No.],0))</f>
        <v>Non-module actions</v>
      </c>
      <c r="C92" s="24" t="str">
        <f>INDEX(Table1[NSQPCH Standards],MATCH(Table3[[#This Row],[No.]],Table1[No.],0))</f>
        <v>Non-module actions</v>
      </c>
      <c r="D92" s="24" t="str">
        <f>INDEX(Table1[NSQHS Standards],MATCH(Table3[[#This Row],[No.]],Table1[No.],0))</f>
        <v>Non-module actions</v>
      </c>
      <c r="E92" s="127">
        <v>1.1599999999999999</v>
      </c>
      <c r="F92" s="25" t="s">
        <v>408</v>
      </c>
      <c r="G92" s="25"/>
    </row>
    <row r="93" spans="2:7" x14ac:dyDescent="0.25">
      <c r="B93" s="24" t="str">
        <f>INDEX(Table1[NSQMHCMO Standards],MATCH(Table3[[#This Row],[No.]],Table1[No.],0))</f>
        <v>Non-module actions</v>
      </c>
      <c r="C93" s="24" t="str">
        <f>INDEX(Table1[NSQPCH Standards],MATCH(Table3[[#This Row],[No.]],Table1[No.],0))</f>
        <v>Non-module actions</v>
      </c>
      <c r="D93" s="24" t="str">
        <f>INDEX(Table1[NSQHS Standards],MATCH(Table3[[#This Row],[No.]],Table1[No.],0))</f>
        <v>Non-module actions</v>
      </c>
      <c r="E93" s="128">
        <f>(E92)*1</f>
        <v>1.1599999999999999</v>
      </c>
      <c r="F93" s="25" t="s">
        <v>409</v>
      </c>
      <c r="G93" s="25"/>
    </row>
    <row r="94" spans="2:7" x14ac:dyDescent="0.25">
      <c r="B94" s="24" t="str">
        <f>INDEX(Table1[NSQMHCMO Standards],MATCH(Table3[[#This Row],[No.]],Table1[No.],0))</f>
        <v>Non-module actions</v>
      </c>
      <c r="C94" s="24" t="str">
        <f>INDEX(Table1[NSQPCH Standards],MATCH(Table3[[#This Row],[No.]],Table1[No.],0))</f>
        <v>Non-module actions</v>
      </c>
      <c r="D94" s="24" t="str">
        <f>INDEX(Table1[NSQHS Standards],MATCH(Table3[[#This Row],[No.]],Table1[No.],0))</f>
        <v>Non-module actions</v>
      </c>
      <c r="E94" s="128">
        <f>(E93)*1</f>
        <v>1.1599999999999999</v>
      </c>
      <c r="F94" s="25" t="s">
        <v>410</v>
      </c>
      <c r="G94" s="25"/>
    </row>
    <row r="95" spans="2:7" x14ac:dyDescent="0.25">
      <c r="B95" s="24" t="str">
        <f>INDEX(Table1[NSQMHCMO Standards],MATCH(Table3[[#This Row],[No.]],Table1[No.],0))</f>
        <v>Non-module actions</v>
      </c>
      <c r="C95" s="24" t="str">
        <f>INDEX(Table1[NSQPCH Standards],MATCH(Table3[[#This Row],[No.]],Table1[No.],0))</f>
        <v>Non-module actions</v>
      </c>
      <c r="D95" s="24" t="str">
        <f>INDEX(Table1[NSQHS Standards],MATCH(Table3[[#This Row],[No.]],Table1[No.],0))</f>
        <v>Non-module actions</v>
      </c>
      <c r="E95" s="128">
        <f>(E94)*1</f>
        <v>1.1599999999999999</v>
      </c>
      <c r="F95" s="25" t="s">
        <v>411</v>
      </c>
      <c r="G95" s="25"/>
    </row>
    <row r="96" spans="2:7" x14ac:dyDescent="0.25">
      <c r="B96" s="24" t="str">
        <f>INDEX(Table1[NSQMHCMO Standards],MATCH(Table3[[#This Row],[No.]],Table1[No.],0))</f>
        <v>Non-module actions</v>
      </c>
      <c r="C96" s="24" t="str">
        <f>INDEX(Table1[NSQPCH Standards],MATCH(Table3[[#This Row],[No.]],Table1[No.],0))</f>
        <v>Non-module actions</v>
      </c>
      <c r="D96" s="24" t="str">
        <f>INDEX(Table1[NSQHS Standards],MATCH(Table3[[#This Row],[No.]],Table1[No.],0))</f>
        <v>Non-module actions</v>
      </c>
      <c r="E96" s="128">
        <f>(E95)*1</f>
        <v>1.1599999999999999</v>
      </c>
      <c r="F96" s="25" t="s">
        <v>412</v>
      </c>
      <c r="G96" s="25"/>
    </row>
    <row r="97" spans="2:7" ht="15" x14ac:dyDescent="0.25">
      <c r="B97" s="24" t="str">
        <f>INDEX(Table1[NSQMHCMO Standards],MATCH(Table3[[#This Row],[No.]],Table1[No.],0))</f>
        <v>Module actions</v>
      </c>
      <c r="C97" s="24" t="str">
        <f>INDEX(Table1[NSQPCH Standards],MATCH(Table3[[#This Row],[No.]],Table1[No.],0))</f>
        <v>Non-module actions</v>
      </c>
      <c r="D97" s="24" t="str">
        <f>INDEX(Table1[NSQHS Standards],MATCH(Table3[[#This Row],[No.]],Table1[No.],0))</f>
        <v>Non-module actions</v>
      </c>
      <c r="E97" s="127">
        <v>1.17</v>
      </c>
      <c r="F97" s="25" t="s">
        <v>408</v>
      </c>
      <c r="G97" s="25"/>
    </row>
    <row r="98" spans="2:7" x14ac:dyDescent="0.25">
      <c r="B98" s="24" t="str">
        <f>INDEX(Table1[NSQMHCMO Standards],MATCH(Table3[[#This Row],[No.]],Table1[No.],0))</f>
        <v>Module actions</v>
      </c>
      <c r="C98" s="24" t="str">
        <f>INDEX(Table1[NSQPCH Standards],MATCH(Table3[[#This Row],[No.]],Table1[No.],0))</f>
        <v>Non-module actions</v>
      </c>
      <c r="D98" s="24" t="str">
        <f>INDEX(Table1[NSQHS Standards],MATCH(Table3[[#This Row],[No.]],Table1[No.],0))</f>
        <v>Non-module actions</v>
      </c>
      <c r="E98" s="128">
        <f>(E97)*1</f>
        <v>1.17</v>
      </c>
      <c r="F98" s="25" t="s">
        <v>409</v>
      </c>
      <c r="G98" s="25"/>
    </row>
    <row r="99" spans="2:7" x14ac:dyDescent="0.25">
      <c r="B99" s="24" t="str">
        <f>INDEX(Table1[NSQMHCMO Standards],MATCH(Table3[[#This Row],[No.]],Table1[No.],0))</f>
        <v>Module actions</v>
      </c>
      <c r="C99" s="24" t="str">
        <f>INDEX(Table1[NSQPCH Standards],MATCH(Table3[[#This Row],[No.]],Table1[No.],0))</f>
        <v>Non-module actions</v>
      </c>
      <c r="D99" s="24" t="str">
        <f>INDEX(Table1[NSQHS Standards],MATCH(Table3[[#This Row],[No.]],Table1[No.],0))</f>
        <v>Non-module actions</v>
      </c>
      <c r="E99" s="128">
        <f>(E98)*1</f>
        <v>1.17</v>
      </c>
      <c r="F99" s="25" t="s">
        <v>410</v>
      </c>
      <c r="G99" s="25"/>
    </row>
    <row r="100" spans="2:7" x14ac:dyDescent="0.25">
      <c r="B100" s="24" t="str">
        <f>INDEX(Table1[NSQMHCMO Standards],MATCH(Table3[[#This Row],[No.]],Table1[No.],0))</f>
        <v>Module actions</v>
      </c>
      <c r="C100" s="24" t="str">
        <f>INDEX(Table1[NSQPCH Standards],MATCH(Table3[[#This Row],[No.]],Table1[No.],0))</f>
        <v>Non-module actions</v>
      </c>
      <c r="D100" s="24" t="str">
        <f>INDEX(Table1[NSQHS Standards],MATCH(Table3[[#This Row],[No.]],Table1[No.],0))</f>
        <v>Non-module actions</v>
      </c>
      <c r="E100" s="128">
        <f>(E99)*1</f>
        <v>1.17</v>
      </c>
      <c r="F100" s="25" t="s">
        <v>411</v>
      </c>
      <c r="G100" s="25"/>
    </row>
    <row r="101" spans="2:7" x14ac:dyDescent="0.25">
      <c r="B101" s="24" t="str">
        <f>INDEX(Table1[NSQMHCMO Standards],MATCH(Table3[[#This Row],[No.]],Table1[No.],0))</f>
        <v>Module actions</v>
      </c>
      <c r="C101" s="24" t="str">
        <f>INDEX(Table1[NSQPCH Standards],MATCH(Table3[[#This Row],[No.]],Table1[No.],0))</f>
        <v>Non-module actions</v>
      </c>
      <c r="D101" s="24" t="str">
        <f>INDEX(Table1[NSQHS Standards],MATCH(Table3[[#This Row],[No.]],Table1[No.],0))</f>
        <v>Non-module actions</v>
      </c>
      <c r="E101" s="128">
        <f>(E100)*1</f>
        <v>1.17</v>
      </c>
      <c r="F101" s="25" t="s">
        <v>412</v>
      </c>
      <c r="G101" s="25"/>
    </row>
    <row r="102" spans="2:7" ht="15.75" x14ac:dyDescent="0.25">
      <c r="B102" s="24" t="str">
        <f>INDEX(Table1[NSQMHCMO Standards],MATCH(Table3[[#This Row],[No.]],Table1[No.],0))</f>
        <v>Module actions</v>
      </c>
      <c r="C102" s="24" t="str">
        <f>INDEX(Table1[NSQPCH Standards],MATCH(Table3[[#This Row],[No.]],Table1[No.],0))</f>
        <v>Non-module actions</v>
      </c>
      <c r="D102" s="24" t="str">
        <f>INDEX(Table1[NSQHS Standards],MATCH(Table3[[#This Row],[No.]],Table1[No.],0))</f>
        <v>Module actions</v>
      </c>
      <c r="E102" s="125" t="s">
        <v>30</v>
      </c>
      <c r="F102" s="26"/>
      <c r="G102" s="26"/>
    </row>
    <row r="103" spans="2:7" ht="15" x14ac:dyDescent="0.25">
      <c r="B103" s="24" t="str">
        <f>INDEX(Table1[NSQMHCMO Standards],MATCH(Table3[[#This Row],[No.]],Table1[No.],0))</f>
        <v>Non-module actions</v>
      </c>
      <c r="C103" s="24" t="str">
        <f>INDEX(Table1[NSQPCH Standards],MATCH(Table3[[#This Row],[No.]],Table1[No.],0))</f>
        <v>Non-module actions</v>
      </c>
      <c r="D103" s="24" t="str">
        <f>INDEX(Table1[NSQHS Standards],MATCH(Table3[[#This Row],[No.]],Table1[No.],0))</f>
        <v>Non-module actions</v>
      </c>
      <c r="E103" s="126" t="s">
        <v>31</v>
      </c>
      <c r="F103" s="27"/>
      <c r="G103" s="27"/>
    </row>
    <row r="104" spans="2:7" ht="15" x14ac:dyDescent="0.25">
      <c r="B104" s="24" t="str">
        <f>INDEX(Table1[NSQMHCMO Standards],MATCH(Table3[[#This Row],[No.]],Table1[No.],0))</f>
        <v>Non-module actions</v>
      </c>
      <c r="C104" s="24" t="str">
        <f>INDEX(Table1[NSQPCH Standards],MATCH(Table3[[#This Row],[No.]],Table1[No.],0))</f>
        <v>Non-module actions</v>
      </c>
      <c r="D104" s="24" t="str">
        <f>INDEX(Table1[NSQHS Standards],MATCH(Table3[[#This Row],[No.]],Table1[No.],0))</f>
        <v>Non-module actions</v>
      </c>
      <c r="E104" s="127">
        <v>1.18</v>
      </c>
      <c r="F104" s="25" t="s">
        <v>408</v>
      </c>
      <c r="G104" s="25"/>
    </row>
    <row r="105" spans="2:7" x14ac:dyDescent="0.25">
      <c r="B105" s="24" t="str">
        <f>INDEX(Table1[NSQMHCMO Standards],MATCH(Table3[[#This Row],[No.]],Table1[No.],0))</f>
        <v>Non-module actions</v>
      </c>
      <c r="C105" s="24" t="str">
        <f>INDEX(Table1[NSQPCH Standards],MATCH(Table3[[#This Row],[No.]],Table1[No.],0))</f>
        <v>Non-module actions</v>
      </c>
      <c r="D105" s="24" t="str">
        <f>INDEX(Table1[NSQHS Standards],MATCH(Table3[[#This Row],[No.]],Table1[No.],0))</f>
        <v>Non-module actions</v>
      </c>
      <c r="E105" s="128">
        <f>(E104)*1</f>
        <v>1.18</v>
      </c>
      <c r="F105" s="25" t="s">
        <v>409</v>
      </c>
      <c r="G105" s="25"/>
    </row>
    <row r="106" spans="2:7" x14ac:dyDescent="0.25">
      <c r="B106" s="24" t="str">
        <f>INDEX(Table1[NSQMHCMO Standards],MATCH(Table3[[#This Row],[No.]],Table1[No.],0))</f>
        <v>Non-module actions</v>
      </c>
      <c r="C106" s="24" t="str">
        <f>INDEX(Table1[NSQPCH Standards],MATCH(Table3[[#This Row],[No.]],Table1[No.],0))</f>
        <v>Non-module actions</v>
      </c>
      <c r="D106" s="24" t="str">
        <f>INDEX(Table1[NSQHS Standards],MATCH(Table3[[#This Row],[No.]],Table1[No.],0))</f>
        <v>Non-module actions</v>
      </c>
      <c r="E106" s="128">
        <f>(E105)*1</f>
        <v>1.18</v>
      </c>
      <c r="F106" s="25" t="s">
        <v>410</v>
      </c>
      <c r="G106" s="25"/>
    </row>
    <row r="107" spans="2:7" x14ac:dyDescent="0.25">
      <c r="B107" s="24" t="str">
        <f>INDEX(Table1[NSQMHCMO Standards],MATCH(Table3[[#This Row],[No.]],Table1[No.],0))</f>
        <v>Non-module actions</v>
      </c>
      <c r="C107" s="24" t="str">
        <f>INDEX(Table1[NSQPCH Standards],MATCH(Table3[[#This Row],[No.]],Table1[No.],0))</f>
        <v>Non-module actions</v>
      </c>
      <c r="D107" s="24" t="str">
        <f>INDEX(Table1[NSQHS Standards],MATCH(Table3[[#This Row],[No.]],Table1[No.],0))</f>
        <v>Non-module actions</v>
      </c>
      <c r="E107" s="128">
        <f>(E106)*1</f>
        <v>1.18</v>
      </c>
      <c r="F107" s="25" t="s">
        <v>411</v>
      </c>
      <c r="G107" s="25"/>
    </row>
    <row r="108" spans="2:7" x14ac:dyDescent="0.25">
      <c r="B108" s="24" t="str">
        <f>INDEX(Table1[NSQMHCMO Standards],MATCH(Table3[[#This Row],[No.]],Table1[No.],0))</f>
        <v>Non-module actions</v>
      </c>
      <c r="C108" s="24" t="str">
        <f>INDEX(Table1[NSQPCH Standards],MATCH(Table3[[#This Row],[No.]],Table1[No.],0))</f>
        <v>Non-module actions</v>
      </c>
      <c r="D108" s="24" t="str">
        <f>INDEX(Table1[NSQHS Standards],MATCH(Table3[[#This Row],[No.]],Table1[No.],0))</f>
        <v>Non-module actions</v>
      </c>
      <c r="E108" s="128">
        <f>(E107)*1</f>
        <v>1.18</v>
      </c>
      <c r="F108" s="25" t="s">
        <v>412</v>
      </c>
      <c r="G108" s="25"/>
    </row>
    <row r="109" spans="2:7" ht="15" x14ac:dyDescent="0.25">
      <c r="B109" s="24" t="str">
        <f>INDEX(Table1[NSQMHCMO Standards],MATCH(Table3[[#This Row],[No.]],Table1[No.],0))</f>
        <v>Non-module actions</v>
      </c>
      <c r="C109" s="24" t="str">
        <f>INDEX(Table1[NSQPCH Standards],MATCH(Table3[[#This Row],[No.]],Table1[No.],0))</f>
        <v>Non-module actions</v>
      </c>
      <c r="D109" s="24" t="str">
        <f>INDEX(Table1[NSQHS Standards],MATCH(Table3[[#This Row],[No.]],Table1[No.],0))</f>
        <v>Non-module actions</v>
      </c>
      <c r="E109" s="127">
        <v>1.19</v>
      </c>
      <c r="F109" s="25" t="s">
        <v>408</v>
      </c>
      <c r="G109" s="25"/>
    </row>
    <row r="110" spans="2:7" x14ac:dyDescent="0.25">
      <c r="B110" s="24" t="str">
        <f>INDEX(Table1[NSQMHCMO Standards],MATCH(Table3[[#This Row],[No.]],Table1[No.],0))</f>
        <v>Non-module actions</v>
      </c>
      <c r="C110" s="24" t="str">
        <f>INDEX(Table1[NSQPCH Standards],MATCH(Table3[[#This Row],[No.]],Table1[No.],0))</f>
        <v>Non-module actions</v>
      </c>
      <c r="D110" s="24" t="str">
        <f>INDEX(Table1[NSQHS Standards],MATCH(Table3[[#This Row],[No.]],Table1[No.],0))</f>
        <v>Non-module actions</v>
      </c>
      <c r="E110" s="128">
        <f>(E109)*1</f>
        <v>1.19</v>
      </c>
      <c r="F110" s="25" t="s">
        <v>409</v>
      </c>
      <c r="G110" s="25"/>
    </row>
    <row r="111" spans="2:7" x14ac:dyDescent="0.25">
      <c r="B111" s="24" t="str">
        <f>INDEX(Table1[NSQMHCMO Standards],MATCH(Table3[[#This Row],[No.]],Table1[No.],0))</f>
        <v>Non-module actions</v>
      </c>
      <c r="C111" s="24" t="str">
        <f>INDEX(Table1[NSQPCH Standards],MATCH(Table3[[#This Row],[No.]],Table1[No.],0))</f>
        <v>Non-module actions</v>
      </c>
      <c r="D111" s="24" t="str">
        <f>INDEX(Table1[NSQHS Standards],MATCH(Table3[[#This Row],[No.]],Table1[No.],0))</f>
        <v>Non-module actions</v>
      </c>
      <c r="E111" s="128">
        <f>(E110)*1</f>
        <v>1.19</v>
      </c>
      <c r="F111" s="25" t="s">
        <v>410</v>
      </c>
      <c r="G111" s="25"/>
    </row>
    <row r="112" spans="2:7" x14ac:dyDescent="0.25">
      <c r="B112" s="24" t="str">
        <f>INDEX(Table1[NSQMHCMO Standards],MATCH(Table3[[#This Row],[No.]],Table1[No.],0))</f>
        <v>Non-module actions</v>
      </c>
      <c r="C112" s="24" t="str">
        <f>INDEX(Table1[NSQPCH Standards],MATCH(Table3[[#This Row],[No.]],Table1[No.],0))</f>
        <v>Non-module actions</v>
      </c>
      <c r="D112" s="24" t="str">
        <f>INDEX(Table1[NSQHS Standards],MATCH(Table3[[#This Row],[No.]],Table1[No.],0))</f>
        <v>Non-module actions</v>
      </c>
      <c r="E112" s="128">
        <f>(E111)*1</f>
        <v>1.19</v>
      </c>
      <c r="F112" s="25" t="s">
        <v>411</v>
      </c>
      <c r="G112" s="25"/>
    </row>
    <row r="113" spans="2:7" x14ac:dyDescent="0.25">
      <c r="B113" s="24" t="str">
        <f>INDEX(Table1[NSQMHCMO Standards],MATCH(Table3[[#This Row],[No.]],Table1[No.],0))</f>
        <v>Non-module actions</v>
      </c>
      <c r="C113" s="24" t="str">
        <f>INDEX(Table1[NSQPCH Standards],MATCH(Table3[[#This Row],[No.]],Table1[No.],0))</f>
        <v>Non-module actions</v>
      </c>
      <c r="D113" s="24" t="str">
        <f>INDEX(Table1[NSQHS Standards],MATCH(Table3[[#This Row],[No.]],Table1[No.],0))</f>
        <v>Non-module actions</v>
      </c>
      <c r="E113" s="128">
        <f>(E112)*1</f>
        <v>1.19</v>
      </c>
      <c r="F113" s="25" t="s">
        <v>412</v>
      </c>
      <c r="G113" s="25"/>
    </row>
    <row r="114" spans="2:7" ht="15" x14ac:dyDescent="0.25">
      <c r="B114" s="24" t="e">
        <f>INDEX(Table1[NSQMHCMO Standards],MATCH(Table3[[#This Row],[No.]],Table1[No.],0))</f>
        <v>#N/A</v>
      </c>
      <c r="C114" s="24" t="e">
        <f>INDEX(Table1[NSQPCH Standards],MATCH(Table3[[#This Row],[No.]],Table1[No.],0))</f>
        <v>#N/A</v>
      </c>
      <c r="D114" s="24" t="e">
        <f>INDEX(Table1[NSQHS Standards],MATCH(Table3[[#This Row],[No.]],Table1[No.],0))</f>
        <v>#N/A</v>
      </c>
      <c r="E114" s="131">
        <v>1.2</v>
      </c>
      <c r="F114" s="25" t="s">
        <v>408</v>
      </c>
      <c r="G114" s="25"/>
    </row>
    <row r="115" spans="2:7" x14ac:dyDescent="0.25">
      <c r="B115" s="24" t="e">
        <f>INDEX(Table1[NSQMHCMO Standards],MATCH(Table3[[#This Row],[No.]],Table1[No.],0))</f>
        <v>#N/A</v>
      </c>
      <c r="C115" s="24" t="e">
        <f>INDEX(Table1[NSQPCH Standards],MATCH(Table3[[#This Row],[No.]],Table1[No.],0))</f>
        <v>#N/A</v>
      </c>
      <c r="D115" s="24" t="e">
        <f>INDEX(Table1[NSQHS Standards],MATCH(Table3[[#This Row],[No.]],Table1[No.],0))</f>
        <v>#N/A</v>
      </c>
      <c r="E115" s="130">
        <f>(E114)*1</f>
        <v>1.2</v>
      </c>
      <c r="F115" s="25" t="s">
        <v>409</v>
      </c>
      <c r="G115" s="25"/>
    </row>
    <row r="116" spans="2:7" x14ac:dyDescent="0.25">
      <c r="B116" s="24" t="e">
        <f>INDEX(Table1[NSQMHCMO Standards],MATCH(Table3[[#This Row],[No.]],Table1[No.],0))</f>
        <v>#N/A</v>
      </c>
      <c r="C116" s="24" t="e">
        <f>INDEX(Table1[NSQPCH Standards],MATCH(Table3[[#This Row],[No.]],Table1[No.],0))</f>
        <v>#N/A</v>
      </c>
      <c r="D116" s="24" t="e">
        <f>INDEX(Table1[NSQHS Standards],MATCH(Table3[[#This Row],[No.]],Table1[No.],0))</f>
        <v>#N/A</v>
      </c>
      <c r="E116" s="130">
        <f>(E115)*1</f>
        <v>1.2</v>
      </c>
      <c r="F116" s="25" t="s">
        <v>410</v>
      </c>
      <c r="G116" s="25"/>
    </row>
    <row r="117" spans="2:7" x14ac:dyDescent="0.25">
      <c r="B117" s="24" t="e">
        <f>INDEX(Table1[NSQMHCMO Standards],MATCH(Table3[[#This Row],[No.]],Table1[No.],0))</f>
        <v>#N/A</v>
      </c>
      <c r="C117" s="24" t="e">
        <f>INDEX(Table1[NSQPCH Standards],MATCH(Table3[[#This Row],[No.]],Table1[No.],0))</f>
        <v>#N/A</v>
      </c>
      <c r="D117" s="24" t="e">
        <f>INDEX(Table1[NSQHS Standards],MATCH(Table3[[#This Row],[No.]],Table1[No.],0))</f>
        <v>#N/A</v>
      </c>
      <c r="E117" s="130">
        <f>(E116)*1</f>
        <v>1.2</v>
      </c>
      <c r="F117" s="25" t="s">
        <v>411</v>
      </c>
      <c r="G117" s="25"/>
    </row>
    <row r="118" spans="2:7" x14ac:dyDescent="0.25">
      <c r="B118" s="24" t="e">
        <f>INDEX(Table1[NSQMHCMO Standards],MATCH(Table3[[#This Row],[No.]],Table1[No.],0))</f>
        <v>#N/A</v>
      </c>
      <c r="C118" s="24" t="e">
        <f>INDEX(Table1[NSQPCH Standards],MATCH(Table3[[#This Row],[No.]],Table1[No.],0))</f>
        <v>#N/A</v>
      </c>
      <c r="D118" s="24" t="e">
        <f>INDEX(Table1[NSQHS Standards],MATCH(Table3[[#This Row],[No.]],Table1[No.],0))</f>
        <v>#N/A</v>
      </c>
      <c r="E118" s="130">
        <f>(E117)*1</f>
        <v>1.2</v>
      </c>
      <c r="F118" s="25" t="s">
        <v>412</v>
      </c>
      <c r="G118" s="25"/>
    </row>
    <row r="119" spans="2:7" ht="15" x14ac:dyDescent="0.25">
      <c r="B119" s="24" t="str">
        <f>INDEX(Table1[NSQMHCMO Standards],MATCH(Table3[[#This Row],[No.]],Table1[No.],0))</f>
        <v>Non-module actions</v>
      </c>
      <c r="C119" s="24" t="str">
        <f>INDEX(Table1[NSQPCH Standards],MATCH(Table3[[#This Row],[No.]],Table1[No.],0))</f>
        <v>Non-module actions</v>
      </c>
      <c r="D119" s="24" t="str">
        <f>INDEX(Table1[NSQHS Standards],MATCH(Table3[[#This Row],[No.]],Table1[No.],0))</f>
        <v>Non-module actions</v>
      </c>
      <c r="E119" s="126" t="s">
        <v>35</v>
      </c>
      <c r="F119" s="27"/>
      <c r="G119" s="27"/>
    </row>
    <row r="120" spans="2:7" ht="15" x14ac:dyDescent="0.25">
      <c r="B120" s="24" t="str">
        <f>INDEX(Table1[NSQMHCMO Standards],MATCH(Table3[[#This Row],[No.]],Table1[No.],0))</f>
        <v>Non-module actions</v>
      </c>
      <c r="C120" s="24" t="str">
        <f>INDEX(Table1[NSQPCH Standards],MATCH(Table3[[#This Row],[No.]],Table1[No.],0))</f>
        <v>Non-module actions</v>
      </c>
      <c r="D120" s="24" t="str">
        <f>INDEX(Table1[NSQHS Standards],MATCH(Table3[[#This Row],[No.]],Table1[No.],0))</f>
        <v>Non-module actions</v>
      </c>
      <c r="E120" s="127">
        <v>1.21</v>
      </c>
      <c r="F120" s="25" t="s">
        <v>408</v>
      </c>
      <c r="G120" s="25"/>
    </row>
    <row r="121" spans="2:7" x14ac:dyDescent="0.25">
      <c r="B121" s="24" t="str">
        <f>INDEX(Table1[NSQMHCMO Standards],MATCH(Table3[[#This Row],[No.]],Table1[No.],0))</f>
        <v>Non-module actions</v>
      </c>
      <c r="C121" s="24" t="str">
        <f>INDEX(Table1[NSQPCH Standards],MATCH(Table3[[#This Row],[No.]],Table1[No.],0))</f>
        <v>Non-module actions</v>
      </c>
      <c r="D121" s="24" t="str">
        <f>INDEX(Table1[NSQHS Standards],MATCH(Table3[[#This Row],[No.]],Table1[No.],0))</f>
        <v>Non-module actions</v>
      </c>
      <c r="E121" s="128">
        <f>(E120)*1</f>
        <v>1.21</v>
      </c>
      <c r="F121" s="25" t="s">
        <v>409</v>
      </c>
      <c r="G121" s="25"/>
    </row>
    <row r="122" spans="2:7" x14ac:dyDescent="0.25">
      <c r="B122" s="24" t="str">
        <f>INDEX(Table1[NSQMHCMO Standards],MATCH(Table3[[#This Row],[No.]],Table1[No.],0))</f>
        <v>Non-module actions</v>
      </c>
      <c r="C122" s="24" t="str">
        <f>INDEX(Table1[NSQPCH Standards],MATCH(Table3[[#This Row],[No.]],Table1[No.],0))</f>
        <v>Non-module actions</v>
      </c>
      <c r="D122" s="24" t="str">
        <f>INDEX(Table1[NSQHS Standards],MATCH(Table3[[#This Row],[No.]],Table1[No.],0))</f>
        <v>Non-module actions</v>
      </c>
      <c r="E122" s="128">
        <f>(E121)*1</f>
        <v>1.21</v>
      </c>
      <c r="F122" s="25" t="s">
        <v>410</v>
      </c>
      <c r="G122" s="25"/>
    </row>
    <row r="123" spans="2:7" x14ac:dyDescent="0.25">
      <c r="B123" s="24" t="str">
        <f>INDEX(Table1[NSQMHCMO Standards],MATCH(Table3[[#This Row],[No.]],Table1[No.],0))</f>
        <v>Non-module actions</v>
      </c>
      <c r="C123" s="24" t="str">
        <f>INDEX(Table1[NSQPCH Standards],MATCH(Table3[[#This Row],[No.]],Table1[No.],0))</f>
        <v>Non-module actions</v>
      </c>
      <c r="D123" s="24" t="str">
        <f>INDEX(Table1[NSQHS Standards],MATCH(Table3[[#This Row],[No.]],Table1[No.],0))</f>
        <v>Non-module actions</v>
      </c>
      <c r="E123" s="128">
        <f>(E122)*1</f>
        <v>1.21</v>
      </c>
      <c r="F123" s="25" t="s">
        <v>411</v>
      </c>
      <c r="G123" s="25"/>
    </row>
    <row r="124" spans="2:7" x14ac:dyDescent="0.25">
      <c r="B124" s="24" t="str">
        <f>INDEX(Table1[NSQMHCMO Standards],MATCH(Table3[[#This Row],[No.]],Table1[No.],0))</f>
        <v>Non-module actions</v>
      </c>
      <c r="C124" s="24" t="str">
        <f>INDEX(Table1[NSQPCH Standards],MATCH(Table3[[#This Row],[No.]],Table1[No.],0))</f>
        <v>Non-module actions</v>
      </c>
      <c r="D124" s="24" t="str">
        <f>INDEX(Table1[NSQHS Standards],MATCH(Table3[[#This Row],[No.]],Table1[No.],0))</f>
        <v>Non-module actions</v>
      </c>
      <c r="E124" s="128">
        <f>(E123)*1</f>
        <v>1.21</v>
      </c>
      <c r="F124" s="25" t="s">
        <v>412</v>
      </c>
      <c r="G124" s="25"/>
    </row>
    <row r="125" spans="2:7" ht="15" x14ac:dyDescent="0.25">
      <c r="B125" s="24" t="str">
        <f>INDEX(Table1[NSQMHCMO Standards],MATCH(Table3[[#This Row],[No.]],Table1[No.],0))</f>
        <v>Module actions</v>
      </c>
      <c r="C125" s="24" t="str">
        <f>INDEX(Table1[NSQPCH Standards],MATCH(Table3[[#This Row],[No.]],Table1[No.],0))</f>
        <v>Non-module actions</v>
      </c>
      <c r="D125" s="24" t="str">
        <f>INDEX(Table1[NSQHS Standards],MATCH(Table3[[#This Row],[No.]],Table1[No.],0))</f>
        <v>Module actions</v>
      </c>
      <c r="E125" s="126" t="s">
        <v>37</v>
      </c>
      <c r="F125" s="27"/>
      <c r="G125" s="27"/>
    </row>
    <row r="126" spans="2:7" ht="15" x14ac:dyDescent="0.25">
      <c r="B126" s="24" t="str">
        <f>INDEX(Table1[NSQMHCMO Standards],MATCH(Table3[[#This Row],[No.]],Table1[No.],0))</f>
        <v>Non-module actions</v>
      </c>
      <c r="C126" s="24" t="str">
        <f>INDEX(Table1[NSQPCH Standards],MATCH(Table3[[#This Row],[No.]],Table1[No.],0))</f>
        <v>Non-module actions</v>
      </c>
      <c r="D126" s="24" t="str">
        <f>INDEX(Table1[NSQHS Standards],MATCH(Table3[[#This Row],[No.]],Table1[No.],0))</f>
        <v>Non-module actions</v>
      </c>
      <c r="E126" s="127">
        <v>1.22</v>
      </c>
      <c r="F126" s="25" t="s">
        <v>408</v>
      </c>
      <c r="G126" s="25"/>
    </row>
    <row r="127" spans="2:7" x14ac:dyDescent="0.25">
      <c r="B127" s="24" t="str">
        <f>INDEX(Table1[NSQMHCMO Standards],MATCH(Table3[[#This Row],[No.]],Table1[No.],0))</f>
        <v>Non-module actions</v>
      </c>
      <c r="C127" s="24" t="str">
        <f>INDEX(Table1[NSQPCH Standards],MATCH(Table3[[#This Row],[No.]],Table1[No.],0))</f>
        <v>Non-module actions</v>
      </c>
      <c r="D127" s="24" t="str">
        <f>INDEX(Table1[NSQHS Standards],MATCH(Table3[[#This Row],[No.]],Table1[No.],0))</f>
        <v>Non-module actions</v>
      </c>
      <c r="E127" s="128">
        <f>(E126)*1</f>
        <v>1.22</v>
      </c>
      <c r="F127" s="25" t="s">
        <v>409</v>
      </c>
      <c r="G127" s="25"/>
    </row>
    <row r="128" spans="2:7" x14ac:dyDescent="0.25">
      <c r="B128" s="24" t="str">
        <f>INDEX(Table1[NSQMHCMO Standards],MATCH(Table3[[#This Row],[No.]],Table1[No.],0))</f>
        <v>Non-module actions</v>
      </c>
      <c r="C128" s="24" t="str">
        <f>INDEX(Table1[NSQPCH Standards],MATCH(Table3[[#This Row],[No.]],Table1[No.],0))</f>
        <v>Non-module actions</v>
      </c>
      <c r="D128" s="24" t="str">
        <f>INDEX(Table1[NSQHS Standards],MATCH(Table3[[#This Row],[No.]],Table1[No.],0))</f>
        <v>Non-module actions</v>
      </c>
      <c r="E128" s="128">
        <f>(E127)*1</f>
        <v>1.22</v>
      </c>
      <c r="F128" s="25" t="s">
        <v>410</v>
      </c>
      <c r="G128" s="25"/>
    </row>
    <row r="129" spans="2:7" x14ac:dyDescent="0.25">
      <c r="B129" s="24" t="str">
        <f>INDEX(Table1[NSQMHCMO Standards],MATCH(Table3[[#This Row],[No.]],Table1[No.],0))</f>
        <v>Non-module actions</v>
      </c>
      <c r="C129" s="24" t="str">
        <f>INDEX(Table1[NSQPCH Standards],MATCH(Table3[[#This Row],[No.]],Table1[No.],0))</f>
        <v>Non-module actions</v>
      </c>
      <c r="D129" s="24" t="str">
        <f>INDEX(Table1[NSQHS Standards],MATCH(Table3[[#This Row],[No.]],Table1[No.],0))</f>
        <v>Non-module actions</v>
      </c>
      <c r="E129" s="128">
        <f>(E128)*1</f>
        <v>1.22</v>
      </c>
      <c r="F129" s="25" t="s">
        <v>411</v>
      </c>
      <c r="G129" s="25"/>
    </row>
    <row r="130" spans="2:7" x14ac:dyDescent="0.25">
      <c r="B130" s="24" t="str">
        <f>INDEX(Table1[NSQMHCMO Standards],MATCH(Table3[[#This Row],[No.]],Table1[No.],0))</f>
        <v>Non-module actions</v>
      </c>
      <c r="C130" s="24" t="str">
        <f>INDEX(Table1[NSQPCH Standards],MATCH(Table3[[#This Row],[No.]],Table1[No.],0))</f>
        <v>Non-module actions</v>
      </c>
      <c r="D130" s="24" t="str">
        <f>INDEX(Table1[NSQHS Standards],MATCH(Table3[[#This Row],[No.]],Table1[No.],0))</f>
        <v>Non-module actions</v>
      </c>
      <c r="E130" s="128">
        <f>(E129)*1</f>
        <v>1.22</v>
      </c>
      <c r="F130" s="25" t="s">
        <v>412</v>
      </c>
      <c r="G130" s="25"/>
    </row>
    <row r="131" spans="2:7" ht="15" x14ac:dyDescent="0.25">
      <c r="B131" s="24" t="str">
        <f>INDEX(Table1[NSQMHCMO Standards],MATCH(Table3[[#This Row],[No.]],Table1[No.],0))</f>
        <v>Module actions</v>
      </c>
      <c r="C131" s="24" t="str">
        <f>INDEX(Table1[NSQPCH Standards],MATCH(Table3[[#This Row],[No.]],Table1[No.],0))</f>
        <v>Non-module actions</v>
      </c>
      <c r="D131" s="24" t="str">
        <f>INDEX(Table1[NSQHS Standards],MATCH(Table3[[#This Row],[No.]],Table1[No.],0))</f>
        <v>Module actions</v>
      </c>
      <c r="E131" s="127">
        <v>1.23</v>
      </c>
      <c r="F131" s="25" t="s">
        <v>408</v>
      </c>
      <c r="G131" s="25"/>
    </row>
    <row r="132" spans="2:7" x14ac:dyDescent="0.25">
      <c r="B132" s="24" t="str">
        <f>INDEX(Table1[NSQMHCMO Standards],MATCH(Table3[[#This Row],[No.]],Table1[No.],0))</f>
        <v>Module actions</v>
      </c>
      <c r="C132" s="24" t="str">
        <f>INDEX(Table1[NSQPCH Standards],MATCH(Table3[[#This Row],[No.]],Table1[No.],0))</f>
        <v>Non-module actions</v>
      </c>
      <c r="D132" s="24" t="str">
        <f>INDEX(Table1[NSQHS Standards],MATCH(Table3[[#This Row],[No.]],Table1[No.],0))</f>
        <v>Module actions</v>
      </c>
      <c r="E132" s="128">
        <f>(E131)*1</f>
        <v>1.23</v>
      </c>
      <c r="F132" s="25" t="s">
        <v>409</v>
      </c>
      <c r="G132" s="25"/>
    </row>
    <row r="133" spans="2:7" x14ac:dyDescent="0.25">
      <c r="B133" s="24" t="str">
        <f>INDEX(Table1[NSQMHCMO Standards],MATCH(Table3[[#This Row],[No.]],Table1[No.],0))</f>
        <v>Module actions</v>
      </c>
      <c r="C133" s="24" t="str">
        <f>INDEX(Table1[NSQPCH Standards],MATCH(Table3[[#This Row],[No.]],Table1[No.],0))</f>
        <v>Non-module actions</v>
      </c>
      <c r="D133" s="24" t="str">
        <f>INDEX(Table1[NSQHS Standards],MATCH(Table3[[#This Row],[No.]],Table1[No.],0))</f>
        <v>Module actions</v>
      </c>
      <c r="E133" s="128">
        <f>(E132)*1</f>
        <v>1.23</v>
      </c>
      <c r="F133" s="25" t="s">
        <v>410</v>
      </c>
      <c r="G133" s="25"/>
    </row>
    <row r="134" spans="2:7" x14ac:dyDescent="0.25">
      <c r="B134" s="24" t="str">
        <f>INDEX(Table1[NSQMHCMO Standards],MATCH(Table3[[#This Row],[No.]],Table1[No.],0))</f>
        <v>Module actions</v>
      </c>
      <c r="C134" s="24" t="str">
        <f>INDEX(Table1[NSQPCH Standards],MATCH(Table3[[#This Row],[No.]],Table1[No.],0))</f>
        <v>Non-module actions</v>
      </c>
      <c r="D134" s="24" t="str">
        <f>INDEX(Table1[NSQHS Standards],MATCH(Table3[[#This Row],[No.]],Table1[No.],0))</f>
        <v>Module actions</v>
      </c>
      <c r="E134" s="128">
        <f>(E133)*1</f>
        <v>1.23</v>
      </c>
      <c r="F134" s="25" t="s">
        <v>411</v>
      </c>
      <c r="G134" s="25"/>
    </row>
    <row r="135" spans="2:7" x14ac:dyDescent="0.25">
      <c r="B135" s="24" t="str">
        <f>INDEX(Table1[NSQMHCMO Standards],MATCH(Table3[[#This Row],[No.]],Table1[No.],0))</f>
        <v>Module actions</v>
      </c>
      <c r="C135" s="24" t="str">
        <f>INDEX(Table1[NSQPCH Standards],MATCH(Table3[[#This Row],[No.]],Table1[No.],0))</f>
        <v>Non-module actions</v>
      </c>
      <c r="D135" s="24" t="str">
        <f>INDEX(Table1[NSQHS Standards],MATCH(Table3[[#This Row],[No.]],Table1[No.],0))</f>
        <v>Module actions</v>
      </c>
      <c r="E135" s="128">
        <f>(E134)*1</f>
        <v>1.23</v>
      </c>
      <c r="F135" s="25" t="s">
        <v>412</v>
      </c>
      <c r="G135" s="25"/>
    </row>
    <row r="136" spans="2:7" ht="15" x14ac:dyDescent="0.25">
      <c r="B136" s="24" t="str">
        <f>INDEX(Table1[NSQMHCMO Standards],MATCH(Table3[[#This Row],[No.]],Table1[No.],0))</f>
        <v>Non-module actions</v>
      </c>
      <c r="C136" s="24" t="str">
        <f>INDEX(Table1[NSQPCH Standards],MATCH(Table3[[#This Row],[No.]],Table1[No.],0))</f>
        <v>Non-module actions</v>
      </c>
      <c r="D136" s="24" t="str">
        <f>INDEX(Table1[NSQHS Standards],MATCH(Table3[[#This Row],[No.]],Table1[No.],0))</f>
        <v>Non-module actions</v>
      </c>
      <c r="E136" s="126" t="s">
        <v>40</v>
      </c>
      <c r="F136" s="27"/>
      <c r="G136" s="27"/>
    </row>
    <row r="137" spans="2:7" ht="15" x14ac:dyDescent="0.25">
      <c r="B137" s="24" t="str">
        <f>INDEX(Table1[NSQMHCMO Standards],MATCH(Table3[[#This Row],[No.]],Table1[No.],0))</f>
        <v>Non-module actions</v>
      </c>
      <c r="C137" s="24" t="str">
        <f>INDEX(Table1[NSQPCH Standards],MATCH(Table3[[#This Row],[No.]],Table1[No.],0))</f>
        <v>Non-module actions</v>
      </c>
      <c r="D137" s="24" t="str">
        <f>INDEX(Table1[NSQHS Standards],MATCH(Table3[[#This Row],[No.]],Table1[No.],0))</f>
        <v>Non-module actions</v>
      </c>
      <c r="E137" s="127">
        <v>1.24</v>
      </c>
      <c r="F137" s="25" t="s">
        <v>408</v>
      </c>
      <c r="G137" s="25"/>
    </row>
    <row r="138" spans="2:7" x14ac:dyDescent="0.25">
      <c r="B138" s="24" t="str">
        <f>INDEX(Table1[NSQMHCMO Standards],MATCH(Table3[[#This Row],[No.]],Table1[No.],0))</f>
        <v>Non-module actions</v>
      </c>
      <c r="C138" s="24" t="str">
        <f>INDEX(Table1[NSQPCH Standards],MATCH(Table3[[#This Row],[No.]],Table1[No.],0))</f>
        <v>Non-module actions</v>
      </c>
      <c r="D138" s="24" t="str">
        <f>INDEX(Table1[NSQHS Standards],MATCH(Table3[[#This Row],[No.]],Table1[No.],0))</f>
        <v>Non-module actions</v>
      </c>
      <c r="E138" s="128">
        <f>(E137)*1</f>
        <v>1.24</v>
      </c>
      <c r="F138" s="25" t="s">
        <v>409</v>
      </c>
      <c r="G138" s="25"/>
    </row>
    <row r="139" spans="2:7" x14ac:dyDescent="0.25">
      <c r="B139" s="24" t="str">
        <f>INDEX(Table1[NSQMHCMO Standards],MATCH(Table3[[#This Row],[No.]],Table1[No.],0))</f>
        <v>Non-module actions</v>
      </c>
      <c r="C139" s="24" t="str">
        <f>INDEX(Table1[NSQPCH Standards],MATCH(Table3[[#This Row],[No.]],Table1[No.],0))</f>
        <v>Non-module actions</v>
      </c>
      <c r="D139" s="24" t="str">
        <f>INDEX(Table1[NSQHS Standards],MATCH(Table3[[#This Row],[No.]],Table1[No.],0))</f>
        <v>Non-module actions</v>
      </c>
      <c r="E139" s="128">
        <f>(E138)*1</f>
        <v>1.24</v>
      </c>
      <c r="F139" s="25" t="s">
        <v>410</v>
      </c>
      <c r="G139" s="25"/>
    </row>
    <row r="140" spans="2:7" x14ac:dyDescent="0.25">
      <c r="B140" s="24" t="str">
        <f>INDEX(Table1[NSQMHCMO Standards],MATCH(Table3[[#This Row],[No.]],Table1[No.],0))</f>
        <v>Non-module actions</v>
      </c>
      <c r="C140" s="24" t="str">
        <f>INDEX(Table1[NSQPCH Standards],MATCH(Table3[[#This Row],[No.]],Table1[No.],0))</f>
        <v>Non-module actions</v>
      </c>
      <c r="D140" s="24" t="str">
        <f>INDEX(Table1[NSQHS Standards],MATCH(Table3[[#This Row],[No.]],Table1[No.],0))</f>
        <v>Non-module actions</v>
      </c>
      <c r="E140" s="128">
        <f>(E139)*1</f>
        <v>1.24</v>
      </c>
      <c r="F140" s="25" t="s">
        <v>411</v>
      </c>
      <c r="G140" s="25"/>
    </row>
    <row r="141" spans="2:7" x14ac:dyDescent="0.25">
      <c r="B141" s="24" t="str">
        <f>INDEX(Table1[NSQMHCMO Standards],MATCH(Table3[[#This Row],[No.]],Table1[No.],0))</f>
        <v>Non-module actions</v>
      </c>
      <c r="C141" s="24" t="str">
        <f>INDEX(Table1[NSQPCH Standards],MATCH(Table3[[#This Row],[No.]],Table1[No.],0))</f>
        <v>Non-module actions</v>
      </c>
      <c r="D141" s="24" t="str">
        <f>INDEX(Table1[NSQHS Standards],MATCH(Table3[[#This Row],[No.]],Table1[No.],0))</f>
        <v>Non-module actions</v>
      </c>
      <c r="E141" s="128">
        <f>(E140)*1</f>
        <v>1.24</v>
      </c>
      <c r="F141" s="25" t="s">
        <v>412</v>
      </c>
      <c r="G141" s="25"/>
    </row>
    <row r="142" spans="2:7" ht="15.75" x14ac:dyDescent="0.25">
      <c r="B142" s="24" t="str">
        <f>INDEX(Table1[NSQMHCMO Standards],MATCH(Table3[[#This Row],[No.]],Table1[No.],0))</f>
        <v>Module actions</v>
      </c>
      <c r="C142" s="24" t="str">
        <f>INDEX(Table1[NSQPCH Standards],MATCH(Table3[[#This Row],[No.]],Table1[No.],0))</f>
        <v>Module actions</v>
      </c>
      <c r="D142" s="24" t="str">
        <f>INDEX(Table1[NSQHS Standards],MATCH(Table3[[#This Row],[No.]],Table1[No.],0))</f>
        <v>Module actions</v>
      </c>
      <c r="E142" s="125" t="s">
        <v>42</v>
      </c>
      <c r="F142" s="26"/>
      <c r="G142" s="26"/>
    </row>
    <row r="143" spans="2:7" ht="15" x14ac:dyDescent="0.25">
      <c r="B143" s="24" t="str">
        <f>INDEX(Table1[NSQMHCMO Standards],MATCH(Table3[[#This Row],[No.]],Table1[No.],0))</f>
        <v>Non-module actions</v>
      </c>
      <c r="C143" s="24" t="str">
        <f>INDEX(Table1[NSQPCH Standards],MATCH(Table3[[#This Row],[No.]],Table1[No.],0))</f>
        <v>Module actions</v>
      </c>
      <c r="D143" s="24" t="str">
        <f>INDEX(Table1[NSQHS Standards],MATCH(Table3[[#This Row],[No.]],Table1[No.],0))</f>
        <v>Module actions</v>
      </c>
      <c r="E143" s="126" t="s">
        <v>43</v>
      </c>
      <c r="F143" s="27"/>
      <c r="G143" s="27"/>
    </row>
    <row r="144" spans="2:7" ht="15" x14ac:dyDescent="0.25">
      <c r="B144" s="24" t="str">
        <f>INDEX(Table1[NSQMHCMO Standards],MATCH(Table3[[#This Row],[No.]],Table1[No.],0))</f>
        <v>Non-module actions</v>
      </c>
      <c r="C144" s="24" t="str">
        <f>INDEX(Table1[NSQPCH Standards],MATCH(Table3[[#This Row],[No.]],Table1[No.],0))</f>
        <v>Module actions</v>
      </c>
      <c r="D144" s="24" t="str">
        <f>INDEX(Table1[NSQHS Standards],MATCH(Table3[[#This Row],[No.]],Table1[No.],0))</f>
        <v>Module actions</v>
      </c>
      <c r="E144" s="127">
        <v>1.25</v>
      </c>
      <c r="F144" s="25" t="s">
        <v>408</v>
      </c>
      <c r="G144" s="25"/>
    </row>
    <row r="145" spans="2:7" x14ac:dyDescent="0.25">
      <c r="B145" s="24" t="str">
        <f>INDEX(Table1[NSQMHCMO Standards],MATCH(Table3[[#This Row],[No.]],Table1[No.],0))</f>
        <v>Non-module actions</v>
      </c>
      <c r="C145" s="24" t="str">
        <f>INDEX(Table1[NSQPCH Standards],MATCH(Table3[[#This Row],[No.]],Table1[No.],0))</f>
        <v>Module actions</v>
      </c>
      <c r="D145" s="24" t="str">
        <f>INDEX(Table1[NSQHS Standards],MATCH(Table3[[#This Row],[No.]],Table1[No.],0))</f>
        <v>Module actions</v>
      </c>
      <c r="E145" s="128">
        <f>(E144)*1</f>
        <v>1.25</v>
      </c>
      <c r="F145" s="25" t="s">
        <v>409</v>
      </c>
      <c r="G145" s="25"/>
    </row>
    <row r="146" spans="2:7" x14ac:dyDescent="0.25">
      <c r="B146" s="24" t="str">
        <f>INDEX(Table1[NSQMHCMO Standards],MATCH(Table3[[#This Row],[No.]],Table1[No.],0))</f>
        <v>Non-module actions</v>
      </c>
      <c r="C146" s="24" t="str">
        <f>INDEX(Table1[NSQPCH Standards],MATCH(Table3[[#This Row],[No.]],Table1[No.],0))</f>
        <v>Module actions</v>
      </c>
      <c r="D146" s="24" t="str">
        <f>INDEX(Table1[NSQHS Standards],MATCH(Table3[[#This Row],[No.]],Table1[No.],0))</f>
        <v>Module actions</v>
      </c>
      <c r="E146" s="128">
        <f>(E145)*1</f>
        <v>1.25</v>
      </c>
      <c r="F146" s="25" t="s">
        <v>410</v>
      </c>
      <c r="G146" s="25"/>
    </row>
    <row r="147" spans="2:7" x14ac:dyDescent="0.25">
      <c r="B147" s="24" t="str">
        <f>INDEX(Table1[NSQMHCMO Standards],MATCH(Table3[[#This Row],[No.]],Table1[No.],0))</f>
        <v>Non-module actions</v>
      </c>
      <c r="C147" s="24" t="str">
        <f>INDEX(Table1[NSQPCH Standards],MATCH(Table3[[#This Row],[No.]],Table1[No.],0))</f>
        <v>Module actions</v>
      </c>
      <c r="D147" s="24" t="str">
        <f>INDEX(Table1[NSQHS Standards],MATCH(Table3[[#This Row],[No.]],Table1[No.],0))</f>
        <v>Module actions</v>
      </c>
      <c r="E147" s="128">
        <f>(E146)*1</f>
        <v>1.25</v>
      </c>
      <c r="F147" s="25" t="s">
        <v>411</v>
      </c>
      <c r="G147" s="25"/>
    </row>
    <row r="148" spans="2:7" x14ac:dyDescent="0.25">
      <c r="B148" s="24" t="str">
        <f>INDEX(Table1[NSQMHCMO Standards],MATCH(Table3[[#This Row],[No.]],Table1[No.],0))</f>
        <v>Non-module actions</v>
      </c>
      <c r="C148" s="24" t="str">
        <f>INDEX(Table1[NSQPCH Standards],MATCH(Table3[[#This Row],[No.]],Table1[No.],0))</f>
        <v>Module actions</v>
      </c>
      <c r="D148" s="24" t="str">
        <f>INDEX(Table1[NSQHS Standards],MATCH(Table3[[#This Row],[No.]],Table1[No.],0))</f>
        <v>Module actions</v>
      </c>
      <c r="E148" s="128">
        <f>(E147)*1</f>
        <v>1.25</v>
      </c>
      <c r="F148" s="25" t="s">
        <v>412</v>
      </c>
      <c r="G148" s="25"/>
    </row>
    <row r="149" spans="2:7" ht="15" x14ac:dyDescent="0.25">
      <c r="B149" s="24" t="str">
        <f>INDEX(Table1[NSQMHCMO Standards],MATCH(Table3[[#This Row],[No.]],Table1[No.],0))</f>
        <v>Non-module actions</v>
      </c>
      <c r="C149" s="24" t="str">
        <f>INDEX(Table1[NSQPCH Standards],MATCH(Table3[[#This Row],[No.]],Table1[No.],0))</f>
        <v>Non-module actions</v>
      </c>
      <c r="D149" s="24" t="str">
        <f>INDEX(Table1[NSQHS Standards],MATCH(Table3[[#This Row],[No.]],Table1[No.],0))</f>
        <v>Module actions</v>
      </c>
      <c r="E149" s="127">
        <v>1.26</v>
      </c>
      <c r="F149" s="25" t="s">
        <v>408</v>
      </c>
      <c r="G149" s="25"/>
    </row>
    <row r="150" spans="2:7" x14ac:dyDescent="0.25">
      <c r="B150" s="24" t="str">
        <f>INDEX(Table1[NSQMHCMO Standards],MATCH(Table3[[#This Row],[No.]],Table1[No.],0))</f>
        <v>Non-module actions</v>
      </c>
      <c r="C150" s="24" t="str">
        <f>INDEX(Table1[NSQPCH Standards],MATCH(Table3[[#This Row],[No.]],Table1[No.],0))</f>
        <v>Non-module actions</v>
      </c>
      <c r="D150" s="24" t="str">
        <f>INDEX(Table1[NSQHS Standards],MATCH(Table3[[#This Row],[No.]],Table1[No.],0))</f>
        <v>Module actions</v>
      </c>
      <c r="E150" s="128">
        <f>(E149)*1</f>
        <v>1.26</v>
      </c>
      <c r="F150" s="25" t="s">
        <v>409</v>
      </c>
      <c r="G150" s="25"/>
    </row>
    <row r="151" spans="2:7" x14ac:dyDescent="0.25">
      <c r="B151" s="24" t="str">
        <f>INDEX(Table1[NSQMHCMO Standards],MATCH(Table3[[#This Row],[No.]],Table1[No.],0))</f>
        <v>Non-module actions</v>
      </c>
      <c r="C151" s="24" t="str">
        <f>INDEX(Table1[NSQPCH Standards],MATCH(Table3[[#This Row],[No.]],Table1[No.],0))</f>
        <v>Non-module actions</v>
      </c>
      <c r="D151" s="24" t="str">
        <f>INDEX(Table1[NSQHS Standards],MATCH(Table3[[#This Row],[No.]],Table1[No.],0))</f>
        <v>Module actions</v>
      </c>
      <c r="E151" s="128">
        <f>(E150)*1</f>
        <v>1.26</v>
      </c>
      <c r="F151" s="25" t="s">
        <v>410</v>
      </c>
      <c r="G151" s="25"/>
    </row>
    <row r="152" spans="2:7" x14ac:dyDescent="0.25">
      <c r="B152" s="24" t="str">
        <f>INDEX(Table1[NSQMHCMO Standards],MATCH(Table3[[#This Row],[No.]],Table1[No.],0))</f>
        <v>Non-module actions</v>
      </c>
      <c r="C152" s="24" t="str">
        <f>INDEX(Table1[NSQPCH Standards],MATCH(Table3[[#This Row],[No.]],Table1[No.],0))</f>
        <v>Non-module actions</v>
      </c>
      <c r="D152" s="24" t="str">
        <f>INDEX(Table1[NSQHS Standards],MATCH(Table3[[#This Row],[No.]],Table1[No.],0))</f>
        <v>Module actions</v>
      </c>
      <c r="E152" s="128">
        <f>(E151)*1</f>
        <v>1.26</v>
      </c>
      <c r="F152" s="25" t="s">
        <v>411</v>
      </c>
      <c r="G152" s="25"/>
    </row>
    <row r="153" spans="2:7" x14ac:dyDescent="0.25">
      <c r="B153" s="24" t="str">
        <f>INDEX(Table1[NSQMHCMO Standards],MATCH(Table3[[#This Row],[No.]],Table1[No.],0))</f>
        <v>Non-module actions</v>
      </c>
      <c r="C153" s="24" t="str">
        <f>INDEX(Table1[NSQPCH Standards],MATCH(Table3[[#This Row],[No.]],Table1[No.],0))</f>
        <v>Non-module actions</v>
      </c>
      <c r="D153" s="24" t="str">
        <f>INDEX(Table1[NSQHS Standards],MATCH(Table3[[#This Row],[No.]],Table1[No.],0))</f>
        <v>Module actions</v>
      </c>
      <c r="E153" s="128">
        <f>(E152)*1</f>
        <v>1.26</v>
      </c>
      <c r="F153" s="25" t="s">
        <v>412</v>
      </c>
      <c r="G153" s="25"/>
    </row>
    <row r="154" spans="2:7" ht="15" x14ac:dyDescent="0.25">
      <c r="B154" s="24" t="str">
        <f>INDEX(Table1[NSQMHCMO Standards],MATCH(Table3[[#This Row],[No.]],Table1[No.],0))</f>
        <v>Non-module actions</v>
      </c>
      <c r="C154" s="24" t="str">
        <f>INDEX(Table1[NSQPCH Standards],MATCH(Table3[[#This Row],[No.]],Table1[No.],0))</f>
        <v>Non-module actions</v>
      </c>
      <c r="D154" s="24" t="str">
        <f>INDEX(Table1[NSQHS Standards],MATCH(Table3[[#This Row],[No.]],Table1[No.],0))</f>
        <v>Module actions</v>
      </c>
      <c r="E154" s="127">
        <v>1.27</v>
      </c>
      <c r="F154" s="25" t="s">
        <v>408</v>
      </c>
      <c r="G154" s="25"/>
    </row>
    <row r="155" spans="2:7" x14ac:dyDescent="0.25">
      <c r="B155" s="24" t="str">
        <f>INDEX(Table1[NSQMHCMO Standards],MATCH(Table3[[#This Row],[No.]],Table1[No.],0))</f>
        <v>Non-module actions</v>
      </c>
      <c r="C155" s="24" t="str">
        <f>INDEX(Table1[NSQPCH Standards],MATCH(Table3[[#This Row],[No.]],Table1[No.],0))</f>
        <v>Non-module actions</v>
      </c>
      <c r="D155" s="24" t="str">
        <f>INDEX(Table1[NSQHS Standards],MATCH(Table3[[#This Row],[No.]],Table1[No.],0))</f>
        <v>Module actions</v>
      </c>
      <c r="E155" s="128">
        <f>(E154)*1</f>
        <v>1.27</v>
      </c>
      <c r="F155" s="25" t="s">
        <v>409</v>
      </c>
      <c r="G155" s="25"/>
    </row>
    <row r="156" spans="2:7" x14ac:dyDescent="0.25">
      <c r="B156" s="24" t="str">
        <f>INDEX(Table1[NSQMHCMO Standards],MATCH(Table3[[#This Row],[No.]],Table1[No.],0))</f>
        <v>Non-module actions</v>
      </c>
      <c r="C156" s="24" t="str">
        <f>INDEX(Table1[NSQPCH Standards],MATCH(Table3[[#This Row],[No.]],Table1[No.],0))</f>
        <v>Non-module actions</v>
      </c>
      <c r="D156" s="24" t="str">
        <f>INDEX(Table1[NSQHS Standards],MATCH(Table3[[#This Row],[No.]],Table1[No.],0))</f>
        <v>Module actions</v>
      </c>
      <c r="E156" s="128">
        <f>(E155)*1</f>
        <v>1.27</v>
      </c>
      <c r="F156" s="25" t="s">
        <v>410</v>
      </c>
      <c r="G156" s="25"/>
    </row>
    <row r="157" spans="2:7" x14ac:dyDescent="0.25">
      <c r="B157" s="24" t="str">
        <f>INDEX(Table1[NSQMHCMO Standards],MATCH(Table3[[#This Row],[No.]],Table1[No.],0))</f>
        <v>Non-module actions</v>
      </c>
      <c r="C157" s="24" t="str">
        <f>INDEX(Table1[NSQPCH Standards],MATCH(Table3[[#This Row],[No.]],Table1[No.],0))</f>
        <v>Non-module actions</v>
      </c>
      <c r="D157" s="24" t="str">
        <f>INDEX(Table1[NSQHS Standards],MATCH(Table3[[#This Row],[No.]],Table1[No.],0))</f>
        <v>Module actions</v>
      </c>
      <c r="E157" s="128">
        <f>(E156)*1</f>
        <v>1.27</v>
      </c>
      <c r="F157" s="25" t="s">
        <v>411</v>
      </c>
      <c r="G157" s="25"/>
    </row>
    <row r="158" spans="2:7" x14ac:dyDescent="0.25">
      <c r="B158" s="24" t="str">
        <f>INDEX(Table1[NSQMHCMO Standards],MATCH(Table3[[#This Row],[No.]],Table1[No.],0))</f>
        <v>Non-module actions</v>
      </c>
      <c r="C158" s="24" t="str">
        <f>INDEX(Table1[NSQPCH Standards],MATCH(Table3[[#This Row],[No.]],Table1[No.],0))</f>
        <v>Non-module actions</v>
      </c>
      <c r="D158" s="24" t="str">
        <f>INDEX(Table1[NSQHS Standards],MATCH(Table3[[#This Row],[No.]],Table1[No.],0))</f>
        <v>Module actions</v>
      </c>
      <c r="E158" s="128">
        <f>(E157)*1</f>
        <v>1.27</v>
      </c>
      <c r="F158" s="25" t="s">
        <v>412</v>
      </c>
      <c r="G158" s="25"/>
    </row>
    <row r="159" spans="2:7" ht="15" x14ac:dyDescent="0.25">
      <c r="B159" s="24" t="str">
        <f>INDEX(Table1[NSQMHCMO Standards],MATCH(Table3[[#This Row],[No.]],Table1[No.],0))</f>
        <v>Module actions</v>
      </c>
      <c r="C159" s="24" t="str">
        <f>INDEX(Table1[NSQPCH Standards],MATCH(Table3[[#This Row],[No.]],Table1[No.],0))</f>
        <v>Module actions</v>
      </c>
      <c r="D159" s="24" t="str">
        <f>INDEX(Table1[NSQHS Standards],MATCH(Table3[[#This Row],[No.]],Table1[No.],0))</f>
        <v>Module actions</v>
      </c>
      <c r="E159" s="126" t="s">
        <v>47</v>
      </c>
      <c r="F159" s="27"/>
      <c r="G159" s="27"/>
    </row>
    <row r="160" spans="2:7" ht="15" x14ac:dyDescent="0.25">
      <c r="B160" s="24" t="str">
        <f>INDEX(Table1[NSQMHCMO Standards],MATCH(Table3[[#This Row],[No.]],Table1[No.],0))</f>
        <v>Module actions</v>
      </c>
      <c r="C160" s="24" t="str">
        <f>INDEX(Table1[NSQPCH Standards],MATCH(Table3[[#This Row],[No.]],Table1[No.],0))</f>
        <v>Module actions</v>
      </c>
      <c r="D160" s="24" t="str">
        <f>INDEX(Table1[NSQHS Standards],MATCH(Table3[[#This Row],[No.]],Table1[No.],0))</f>
        <v>Module actions</v>
      </c>
      <c r="E160" s="127">
        <v>1.28</v>
      </c>
      <c r="F160" s="25" t="s">
        <v>408</v>
      </c>
      <c r="G160" s="25"/>
    </row>
    <row r="161" spans="2:7" x14ac:dyDescent="0.25">
      <c r="B161" s="24" t="str">
        <f>INDEX(Table1[NSQMHCMO Standards],MATCH(Table3[[#This Row],[No.]],Table1[No.],0))</f>
        <v>Module actions</v>
      </c>
      <c r="C161" s="24" t="str">
        <f>INDEX(Table1[NSQPCH Standards],MATCH(Table3[[#This Row],[No.]],Table1[No.],0))</f>
        <v>Module actions</v>
      </c>
      <c r="D161" s="24" t="str">
        <f>INDEX(Table1[NSQHS Standards],MATCH(Table3[[#This Row],[No.]],Table1[No.],0))</f>
        <v>Module actions</v>
      </c>
      <c r="E161" s="128">
        <f>(E160)*1</f>
        <v>1.28</v>
      </c>
      <c r="F161" s="25" t="s">
        <v>409</v>
      </c>
      <c r="G161" s="25"/>
    </row>
    <row r="162" spans="2:7" x14ac:dyDescent="0.25">
      <c r="B162" s="24" t="str">
        <f>INDEX(Table1[NSQMHCMO Standards],MATCH(Table3[[#This Row],[No.]],Table1[No.],0))</f>
        <v>Module actions</v>
      </c>
      <c r="C162" s="24" t="str">
        <f>INDEX(Table1[NSQPCH Standards],MATCH(Table3[[#This Row],[No.]],Table1[No.],0))</f>
        <v>Module actions</v>
      </c>
      <c r="D162" s="24" t="str">
        <f>INDEX(Table1[NSQHS Standards],MATCH(Table3[[#This Row],[No.]],Table1[No.],0))</f>
        <v>Module actions</v>
      </c>
      <c r="E162" s="128">
        <f>(E161)*1</f>
        <v>1.28</v>
      </c>
      <c r="F162" s="25" t="s">
        <v>410</v>
      </c>
      <c r="G162" s="25"/>
    </row>
    <row r="163" spans="2:7" x14ac:dyDescent="0.25">
      <c r="B163" s="24" t="str">
        <f>INDEX(Table1[NSQMHCMO Standards],MATCH(Table3[[#This Row],[No.]],Table1[No.],0))</f>
        <v>Module actions</v>
      </c>
      <c r="C163" s="24" t="str">
        <f>INDEX(Table1[NSQPCH Standards],MATCH(Table3[[#This Row],[No.]],Table1[No.],0))</f>
        <v>Module actions</v>
      </c>
      <c r="D163" s="24" t="str">
        <f>INDEX(Table1[NSQHS Standards],MATCH(Table3[[#This Row],[No.]],Table1[No.],0))</f>
        <v>Module actions</v>
      </c>
      <c r="E163" s="128">
        <f>(E162)*1</f>
        <v>1.28</v>
      </c>
      <c r="F163" s="25" t="s">
        <v>411</v>
      </c>
      <c r="G163" s="25"/>
    </row>
    <row r="164" spans="2:7" x14ac:dyDescent="0.25">
      <c r="B164" s="24" t="str">
        <f>INDEX(Table1[NSQMHCMO Standards],MATCH(Table3[[#This Row],[No.]],Table1[No.],0))</f>
        <v>Module actions</v>
      </c>
      <c r="C164" s="24" t="str">
        <f>INDEX(Table1[NSQPCH Standards],MATCH(Table3[[#This Row],[No.]],Table1[No.],0))</f>
        <v>Module actions</v>
      </c>
      <c r="D164" s="24" t="str">
        <f>INDEX(Table1[NSQHS Standards],MATCH(Table3[[#This Row],[No.]],Table1[No.],0))</f>
        <v>Module actions</v>
      </c>
      <c r="E164" s="128">
        <f>(E163)*1</f>
        <v>1.28</v>
      </c>
      <c r="F164" s="25" t="s">
        <v>412</v>
      </c>
      <c r="G164" s="25"/>
    </row>
    <row r="165" spans="2:7" ht="15" x14ac:dyDescent="0.25">
      <c r="B165" s="24" t="str">
        <f>INDEX(Table1[NSQMHCMO Standards],MATCH(Table3[[#This Row],[No.]],Table1[No.],0))</f>
        <v>Non-module actions</v>
      </c>
      <c r="C165" s="24" t="str">
        <f>INDEX(Table1[NSQPCH Standards],MATCH(Table3[[#This Row],[No.]],Table1[No.],0))</f>
        <v>Module actions</v>
      </c>
      <c r="D165" s="24" t="str">
        <f>INDEX(Table1[NSQHS Standards],MATCH(Table3[[#This Row],[No.]],Table1[No.],0))</f>
        <v>Module actions</v>
      </c>
      <c r="E165" s="127">
        <v>1.29</v>
      </c>
      <c r="F165" s="25" t="s">
        <v>408</v>
      </c>
      <c r="G165" s="25"/>
    </row>
    <row r="166" spans="2:7" x14ac:dyDescent="0.25">
      <c r="B166" s="24" t="str">
        <f>INDEX(Table1[NSQMHCMO Standards],MATCH(Table3[[#This Row],[No.]],Table1[No.],0))</f>
        <v>Non-module actions</v>
      </c>
      <c r="C166" s="24" t="str">
        <f>INDEX(Table1[NSQPCH Standards],MATCH(Table3[[#This Row],[No.]],Table1[No.],0))</f>
        <v>Module actions</v>
      </c>
      <c r="D166" s="24" t="str">
        <f>INDEX(Table1[NSQHS Standards],MATCH(Table3[[#This Row],[No.]],Table1[No.],0))</f>
        <v>Module actions</v>
      </c>
      <c r="E166" s="128">
        <f>(E165)*1</f>
        <v>1.29</v>
      </c>
      <c r="F166" s="25" t="s">
        <v>409</v>
      </c>
      <c r="G166" s="25"/>
    </row>
    <row r="167" spans="2:7" x14ac:dyDescent="0.25">
      <c r="B167" s="24" t="str">
        <f>INDEX(Table1[NSQMHCMO Standards],MATCH(Table3[[#This Row],[No.]],Table1[No.],0))</f>
        <v>Non-module actions</v>
      </c>
      <c r="C167" s="24" t="str">
        <f>INDEX(Table1[NSQPCH Standards],MATCH(Table3[[#This Row],[No.]],Table1[No.],0))</f>
        <v>Module actions</v>
      </c>
      <c r="D167" s="24" t="str">
        <f>INDEX(Table1[NSQHS Standards],MATCH(Table3[[#This Row],[No.]],Table1[No.],0))</f>
        <v>Module actions</v>
      </c>
      <c r="E167" s="128">
        <f>(E166)*1</f>
        <v>1.29</v>
      </c>
      <c r="F167" s="25" t="s">
        <v>410</v>
      </c>
      <c r="G167" s="25"/>
    </row>
    <row r="168" spans="2:7" x14ac:dyDescent="0.25">
      <c r="B168" s="24" t="str">
        <f>INDEX(Table1[NSQMHCMO Standards],MATCH(Table3[[#This Row],[No.]],Table1[No.],0))</f>
        <v>Non-module actions</v>
      </c>
      <c r="C168" s="24" t="str">
        <f>INDEX(Table1[NSQPCH Standards],MATCH(Table3[[#This Row],[No.]],Table1[No.],0))</f>
        <v>Module actions</v>
      </c>
      <c r="D168" s="24" t="str">
        <f>INDEX(Table1[NSQHS Standards],MATCH(Table3[[#This Row],[No.]],Table1[No.],0))</f>
        <v>Module actions</v>
      </c>
      <c r="E168" s="128">
        <f>(E167)*1</f>
        <v>1.29</v>
      </c>
      <c r="F168" s="25" t="s">
        <v>411</v>
      </c>
      <c r="G168" s="25"/>
    </row>
    <row r="169" spans="2:7" x14ac:dyDescent="0.25">
      <c r="B169" s="24" t="str">
        <f>INDEX(Table1[NSQMHCMO Standards],MATCH(Table3[[#This Row],[No.]],Table1[No.],0))</f>
        <v>Non-module actions</v>
      </c>
      <c r="C169" s="24" t="str">
        <f>INDEX(Table1[NSQPCH Standards],MATCH(Table3[[#This Row],[No.]],Table1[No.],0))</f>
        <v>Module actions</v>
      </c>
      <c r="D169" s="24" t="str">
        <f>INDEX(Table1[NSQHS Standards],MATCH(Table3[[#This Row],[No.]],Table1[No.],0))</f>
        <v>Module actions</v>
      </c>
      <c r="E169" s="128">
        <f>(E168)*1</f>
        <v>1.29</v>
      </c>
      <c r="F169" s="25" t="s">
        <v>412</v>
      </c>
      <c r="G169" s="25"/>
    </row>
    <row r="170" spans="2:7" ht="15" x14ac:dyDescent="0.25">
      <c r="B170" s="24" t="e">
        <f>INDEX(Table1[NSQMHCMO Standards],MATCH(Table3[[#This Row],[No.]],Table1[No.],0))</f>
        <v>#N/A</v>
      </c>
      <c r="C170" s="24" t="e">
        <f>INDEX(Table1[NSQPCH Standards],MATCH(Table3[[#This Row],[No.]],Table1[No.],0))</f>
        <v>#N/A</v>
      </c>
      <c r="D170" s="24" t="e">
        <f>INDEX(Table1[NSQHS Standards],MATCH(Table3[[#This Row],[No.]],Table1[No.],0))</f>
        <v>#N/A</v>
      </c>
      <c r="E170" s="131">
        <v>1.3</v>
      </c>
      <c r="F170" s="25" t="s">
        <v>408</v>
      </c>
      <c r="G170" s="25"/>
    </row>
    <row r="171" spans="2:7" x14ac:dyDescent="0.25">
      <c r="B171" s="24" t="e">
        <f>INDEX(Table1[NSQMHCMO Standards],MATCH(Table3[[#This Row],[No.]],Table1[No.],0))</f>
        <v>#N/A</v>
      </c>
      <c r="C171" s="24" t="e">
        <f>INDEX(Table1[NSQPCH Standards],MATCH(Table3[[#This Row],[No.]],Table1[No.],0))</f>
        <v>#N/A</v>
      </c>
      <c r="D171" s="24" t="e">
        <f>INDEX(Table1[NSQHS Standards],MATCH(Table3[[#This Row],[No.]],Table1[No.],0))</f>
        <v>#N/A</v>
      </c>
      <c r="E171" s="130">
        <f>(E170)*1</f>
        <v>1.3</v>
      </c>
      <c r="F171" s="25" t="s">
        <v>409</v>
      </c>
      <c r="G171" s="25"/>
    </row>
    <row r="172" spans="2:7" x14ac:dyDescent="0.25">
      <c r="B172" s="24" t="e">
        <f>INDEX(Table1[NSQMHCMO Standards],MATCH(Table3[[#This Row],[No.]],Table1[No.],0))</f>
        <v>#N/A</v>
      </c>
      <c r="C172" s="24" t="e">
        <f>INDEX(Table1[NSQPCH Standards],MATCH(Table3[[#This Row],[No.]],Table1[No.],0))</f>
        <v>#N/A</v>
      </c>
      <c r="D172" s="24" t="e">
        <f>INDEX(Table1[NSQHS Standards],MATCH(Table3[[#This Row],[No.]],Table1[No.],0))</f>
        <v>#N/A</v>
      </c>
      <c r="E172" s="130">
        <f>(E171)*1</f>
        <v>1.3</v>
      </c>
      <c r="F172" s="25" t="s">
        <v>410</v>
      </c>
      <c r="G172" s="25"/>
    </row>
    <row r="173" spans="2:7" x14ac:dyDescent="0.25">
      <c r="B173" s="24" t="e">
        <f>INDEX(Table1[NSQMHCMO Standards],MATCH(Table3[[#This Row],[No.]],Table1[No.],0))</f>
        <v>#N/A</v>
      </c>
      <c r="C173" s="24" t="e">
        <f>INDEX(Table1[NSQPCH Standards],MATCH(Table3[[#This Row],[No.]],Table1[No.],0))</f>
        <v>#N/A</v>
      </c>
      <c r="D173" s="24" t="e">
        <f>INDEX(Table1[NSQHS Standards],MATCH(Table3[[#This Row],[No.]],Table1[No.],0))</f>
        <v>#N/A</v>
      </c>
      <c r="E173" s="130">
        <f>(E172)*1</f>
        <v>1.3</v>
      </c>
      <c r="F173" s="25" t="s">
        <v>411</v>
      </c>
      <c r="G173" s="25"/>
    </row>
    <row r="174" spans="2:7" x14ac:dyDescent="0.25">
      <c r="B174" s="24" t="e">
        <f>INDEX(Table1[NSQMHCMO Standards],MATCH(Table3[[#This Row],[No.]],Table1[No.],0))</f>
        <v>#N/A</v>
      </c>
      <c r="C174" s="24" t="e">
        <f>INDEX(Table1[NSQPCH Standards],MATCH(Table3[[#This Row],[No.]],Table1[No.],0))</f>
        <v>#N/A</v>
      </c>
      <c r="D174" s="24" t="e">
        <f>INDEX(Table1[NSQHS Standards],MATCH(Table3[[#This Row],[No.]],Table1[No.],0))</f>
        <v>#N/A</v>
      </c>
      <c r="E174" s="130">
        <f>(E173)*1</f>
        <v>1.3</v>
      </c>
      <c r="F174" s="25" t="s">
        <v>412</v>
      </c>
      <c r="G174" s="25"/>
    </row>
    <row r="175" spans="2:7" ht="15" x14ac:dyDescent="0.25">
      <c r="B175" s="24" t="str">
        <f>INDEX(Table1[NSQMHCMO Standards],MATCH(Table3[[#This Row],[No.]],Table1[No.],0))</f>
        <v>Module actions</v>
      </c>
      <c r="C175" s="24" t="str">
        <f>INDEX(Table1[NSQPCH Standards],MATCH(Table3[[#This Row],[No.]],Table1[No.],0))</f>
        <v>Module actions</v>
      </c>
      <c r="D175" s="24" t="str">
        <f>INDEX(Table1[NSQHS Standards],MATCH(Table3[[#This Row],[No.]],Table1[No.],0))</f>
        <v>Module actions</v>
      </c>
      <c r="E175" s="126" t="s">
        <v>51</v>
      </c>
      <c r="F175" s="27"/>
      <c r="G175" s="27"/>
    </row>
    <row r="176" spans="2:7" ht="15" x14ac:dyDescent="0.25">
      <c r="B176" s="24" t="str">
        <f>INDEX(Table1[NSQMHCMO Standards],MATCH(Table3[[#This Row],[No.]],Table1[No.],0))</f>
        <v>Module actions</v>
      </c>
      <c r="C176" s="24" t="str">
        <f>INDEX(Table1[NSQPCH Standards],MATCH(Table3[[#This Row],[No.]],Table1[No.],0))</f>
        <v>Module actions</v>
      </c>
      <c r="D176" s="24" t="str">
        <f>INDEX(Table1[NSQHS Standards],MATCH(Table3[[#This Row],[No.]],Table1[No.],0))</f>
        <v>Module actions</v>
      </c>
      <c r="E176" s="127">
        <v>1.31</v>
      </c>
      <c r="F176" s="25" t="s">
        <v>408</v>
      </c>
      <c r="G176" s="25"/>
    </row>
    <row r="177" spans="2:7" x14ac:dyDescent="0.25">
      <c r="B177" s="24" t="str">
        <f>INDEX(Table1[NSQMHCMO Standards],MATCH(Table3[[#This Row],[No.]],Table1[No.],0))</f>
        <v>Module actions</v>
      </c>
      <c r="C177" s="24" t="str">
        <f>INDEX(Table1[NSQPCH Standards],MATCH(Table3[[#This Row],[No.]],Table1[No.],0))</f>
        <v>Module actions</v>
      </c>
      <c r="D177" s="24" t="str">
        <f>INDEX(Table1[NSQHS Standards],MATCH(Table3[[#This Row],[No.]],Table1[No.],0))</f>
        <v>Module actions</v>
      </c>
      <c r="E177" s="128">
        <f>(E176)*1</f>
        <v>1.31</v>
      </c>
      <c r="F177" s="25" t="s">
        <v>409</v>
      </c>
      <c r="G177" s="25"/>
    </row>
    <row r="178" spans="2:7" x14ac:dyDescent="0.25">
      <c r="B178" s="24" t="str">
        <f>INDEX(Table1[NSQMHCMO Standards],MATCH(Table3[[#This Row],[No.]],Table1[No.],0))</f>
        <v>Module actions</v>
      </c>
      <c r="C178" s="24" t="str">
        <f>INDEX(Table1[NSQPCH Standards],MATCH(Table3[[#This Row],[No.]],Table1[No.],0))</f>
        <v>Module actions</v>
      </c>
      <c r="D178" s="24" t="str">
        <f>INDEX(Table1[NSQHS Standards],MATCH(Table3[[#This Row],[No.]],Table1[No.],0))</f>
        <v>Module actions</v>
      </c>
      <c r="E178" s="128">
        <f>(E177)*1</f>
        <v>1.31</v>
      </c>
      <c r="F178" s="25" t="s">
        <v>410</v>
      </c>
      <c r="G178" s="25"/>
    </row>
    <row r="179" spans="2:7" x14ac:dyDescent="0.25">
      <c r="B179" s="24" t="str">
        <f>INDEX(Table1[NSQMHCMO Standards],MATCH(Table3[[#This Row],[No.]],Table1[No.],0))</f>
        <v>Module actions</v>
      </c>
      <c r="C179" s="24" t="str">
        <f>INDEX(Table1[NSQPCH Standards],MATCH(Table3[[#This Row],[No.]],Table1[No.],0))</f>
        <v>Module actions</v>
      </c>
      <c r="D179" s="24" t="str">
        <f>INDEX(Table1[NSQHS Standards],MATCH(Table3[[#This Row],[No.]],Table1[No.],0))</f>
        <v>Module actions</v>
      </c>
      <c r="E179" s="128">
        <f>(E178)*1</f>
        <v>1.31</v>
      </c>
      <c r="F179" s="25" t="s">
        <v>411</v>
      </c>
      <c r="G179" s="25"/>
    </row>
    <row r="180" spans="2:7" x14ac:dyDescent="0.25">
      <c r="B180" s="24" t="str">
        <f>INDEX(Table1[NSQMHCMO Standards],MATCH(Table3[[#This Row],[No.]],Table1[No.],0))</f>
        <v>Module actions</v>
      </c>
      <c r="C180" s="24" t="str">
        <f>INDEX(Table1[NSQPCH Standards],MATCH(Table3[[#This Row],[No.]],Table1[No.],0))</f>
        <v>Module actions</v>
      </c>
      <c r="D180" s="24" t="str">
        <f>INDEX(Table1[NSQHS Standards],MATCH(Table3[[#This Row],[No.]],Table1[No.],0))</f>
        <v>Module actions</v>
      </c>
      <c r="E180" s="128">
        <f>(E179)*1</f>
        <v>1.31</v>
      </c>
      <c r="F180" s="25" t="s">
        <v>412</v>
      </c>
      <c r="G180" s="25"/>
    </row>
    <row r="181" spans="2:7" ht="15" x14ac:dyDescent="0.25">
      <c r="B181" s="24" t="str">
        <f>INDEX(Table1[NSQMHCMO Standards],MATCH(Table3[[#This Row],[No.]],Table1[No.],0))</f>
        <v>Non-module actions</v>
      </c>
      <c r="C181" s="24" t="str">
        <f>INDEX(Table1[NSQPCH Standards],MATCH(Table3[[#This Row],[No.]],Table1[No.],0))</f>
        <v>Module actions</v>
      </c>
      <c r="D181" s="24" t="str">
        <f>INDEX(Table1[NSQHS Standards],MATCH(Table3[[#This Row],[No.]],Table1[No.],0))</f>
        <v>Module actions</v>
      </c>
      <c r="E181" s="127">
        <v>1.32</v>
      </c>
      <c r="F181" s="25" t="s">
        <v>408</v>
      </c>
      <c r="G181" s="25"/>
    </row>
    <row r="182" spans="2:7" x14ac:dyDescent="0.25">
      <c r="B182" s="24" t="str">
        <f>INDEX(Table1[NSQMHCMO Standards],MATCH(Table3[[#This Row],[No.]],Table1[No.],0))</f>
        <v>Non-module actions</v>
      </c>
      <c r="C182" s="24" t="str">
        <f>INDEX(Table1[NSQPCH Standards],MATCH(Table3[[#This Row],[No.]],Table1[No.],0))</f>
        <v>Module actions</v>
      </c>
      <c r="D182" s="24" t="str">
        <f>INDEX(Table1[NSQHS Standards],MATCH(Table3[[#This Row],[No.]],Table1[No.],0))</f>
        <v>Module actions</v>
      </c>
      <c r="E182" s="128">
        <f>(E181)*1</f>
        <v>1.32</v>
      </c>
      <c r="F182" s="25" t="s">
        <v>409</v>
      </c>
      <c r="G182" s="25"/>
    </row>
    <row r="183" spans="2:7" x14ac:dyDescent="0.25">
      <c r="B183" s="24" t="str">
        <f>INDEX(Table1[NSQMHCMO Standards],MATCH(Table3[[#This Row],[No.]],Table1[No.],0))</f>
        <v>Non-module actions</v>
      </c>
      <c r="C183" s="24" t="str">
        <f>INDEX(Table1[NSQPCH Standards],MATCH(Table3[[#This Row],[No.]],Table1[No.],0))</f>
        <v>Module actions</v>
      </c>
      <c r="D183" s="24" t="str">
        <f>INDEX(Table1[NSQHS Standards],MATCH(Table3[[#This Row],[No.]],Table1[No.],0))</f>
        <v>Module actions</v>
      </c>
      <c r="E183" s="128">
        <f>(E182)*1</f>
        <v>1.32</v>
      </c>
      <c r="F183" s="25" t="s">
        <v>410</v>
      </c>
      <c r="G183" s="25"/>
    </row>
    <row r="184" spans="2:7" x14ac:dyDescent="0.25">
      <c r="B184" s="24" t="str">
        <f>INDEX(Table1[NSQMHCMO Standards],MATCH(Table3[[#This Row],[No.]],Table1[No.],0))</f>
        <v>Non-module actions</v>
      </c>
      <c r="C184" s="24" t="str">
        <f>INDEX(Table1[NSQPCH Standards],MATCH(Table3[[#This Row],[No.]],Table1[No.],0))</f>
        <v>Module actions</v>
      </c>
      <c r="D184" s="24" t="str">
        <f>INDEX(Table1[NSQHS Standards],MATCH(Table3[[#This Row],[No.]],Table1[No.],0))</f>
        <v>Module actions</v>
      </c>
      <c r="E184" s="128">
        <f>(E183)*1</f>
        <v>1.32</v>
      </c>
      <c r="F184" s="25" t="s">
        <v>411</v>
      </c>
      <c r="G184" s="25"/>
    </row>
    <row r="185" spans="2:7" x14ac:dyDescent="0.25">
      <c r="B185" s="24" t="str">
        <f>INDEX(Table1[NSQMHCMO Standards],MATCH(Table3[[#This Row],[No.]],Table1[No.],0))</f>
        <v>Non-module actions</v>
      </c>
      <c r="C185" s="24" t="str">
        <f>INDEX(Table1[NSQPCH Standards],MATCH(Table3[[#This Row],[No.]],Table1[No.],0))</f>
        <v>Module actions</v>
      </c>
      <c r="D185" s="24" t="str">
        <f>INDEX(Table1[NSQHS Standards],MATCH(Table3[[#This Row],[No.]],Table1[No.],0))</f>
        <v>Module actions</v>
      </c>
      <c r="E185" s="128">
        <f>(E184)*1</f>
        <v>1.32</v>
      </c>
      <c r="F185" s="25" t="s">
        <v>412</v>
      </c>
      <c r="G185" s="25"/>
    </row>
    <row r="186" spans="2:7" ht="15" x14ac:dyDescent="0.25">
      <c r="B186" s="24" t="str">
        <f>INDEX(Table1[NSQMHCMO Standards],MATCH(Table3[[#This Row],[No.]],Table1[No.],0))</f>
        <v>Module actions</v>
      </c>
      <c r="C186" s="24" t="str">
        <f>INDEX(Table1[NSQPCH Standards],MATCH(Table3[[#This Row],[No.]],Table1[No.],0))</f>
        <v>Module actions</v>
      </c>
      <c r="D186" s="24" t="str">
        <f>INDEX(Table1[NSQHS Standards],MATCH(Table3[[#This Row],[No.]],Table1[No.],0))</f>
        <v>Module actions</v>
      </c>
      <c r="E186" s="126" t="s">
        <v>54</v>
      </c>
      <c r="F186" s="27"/>
      <c r="G186" s="27"/>
    </row>
    <row r="187" spans="2:7" ht="15" x14ac:dyDescent="0.25">
      <c r="B187" s="24" t="str">
        <f>INDEX(Table1[NSQMHCMO Standards],MATCH(Table3[[#This Row],[No.]],Table1[No.],0))</f>
        <v>Module actions</v>
      </c>
      <c r="C187" s="24" t="str">
        <f>INDEX(Table1[NSQPCH Standards],MATCH(Table3[[#This Row],[No.]],Table1[No.],0))</f>
        <v>Module actions</v>
      </c>
      <c r="D187" s="24" t="str">
        <f>INDEX(Table1[NSQHS Standards],MATCH(Table3[[#This Row],[No.]],Table1[No.],0))</f>
        <v>Module actions</v>
      </c>
      <c r="E187" s="127">
        <v>1.33</v>
      </c>
      <c r="F187" s="25" t="s">
        <v>408</v>
      </c>
      <c r="G187" s="25"/>
    </row>
    <row r="188" spans="2:7" x14ac:dyDescent="0.25">
      <c r="B188" s="24" t="str">
        <f>INDEX(Table1[NSQMHCMO Standards],MATCH(Table3[[#This Row],[No.]],Table1[No.],0))</f>
        <v>Module actions</v>
      </c>
      <c r="C188" s="24" t="str">
        <f>INDEX(Table1[NSQPCH Standards],MATCH(Table3[[#This Row],[No.]],Table1[No.],0))</f>
        <v>Module actions</v>
      </c>
      <c r="D188" s="24" t="str">
        <f>INDEX(Table1[NSQHS Standards],MATCH(Table3[[#This Row],[No.]],Table1[No.],0))</f>
        <v>Module actions</v>
      </c>
      <c r="E188" s="128">
        <f>(E187)*1</f>
        <v>1.33</v>
      </c>
      <c r="F188" s="25" t="s">
        <v>409</v>
      </c>
      <c r="G188" s="25"/>
    </row>
    <row r="189" spans="2:7" x14ac:dyDescent="0.25">
      <c r="B189" s="24" t="str">
        <f>INDEX(Table1[NSQMHCMO Standards],MATCH(Table3[[#This Row],[No.]],Table1[No.],0))</f>
        <v>Module actions</v>
      </c>
      <c r="C189" s="24" t="str">
        <f>INDEX(Table1[NSQPCH Standards],MATCH(Table3[[#This Row],[No.]],Table1[No.],0))</f>
        <v>Module actions</v>
      </c>
      <c r="D189" s="24" t="str">
        <f>INDEX(Table1[NSQHS Standards],MATCH(Table3[[#This Row],[No.]],Table1[No.],0))</f>
        <v>Module actions</v>
      </c>
      <c r="E189" s="128">
        <f>(E188)*1</f>
        <v>1.33</v>
      </c>
      <c r="F189" s="25" t="s">
        <v>410</v>
      </c>
      <c r="G189" s="25"/>
    </row>
    <row r="190" spans="2:7" x14ac:dyDescent="0.25">
      <c r="B190" s="24" t="str">
        <f>INDEX(Table1[NSQMHCMO Standards],MATCH(Table3[[#This Row],[No.]],Table1[No.],0))</f>
        <v>Module actions</v>
      </c>
      <c r="C190" s="24" t="str">
        <f>INDEX(Table1[NSQPCH Standards],MATCH(Table3[[#This Row],[No.]],Table1[No.],0))</f>
        <v>Module actions</v>
      </c>
      <c r="D190" s="24" t="str">
        <f>INDEX(Table1[NSQHS Standards],MATCH(Table3[[#This Row],[No.]],Table1[No.],0))</f>
        <v>Module actions</v>
      </c>
      <c r="E190" s="128">
        <f>(E189)*1</f>
        <v>1.33</v>
      </c>
      <c r="F190" s="25" t="s">
        <v>411</v>
      </c>
      <c r="G190" s="25"/>
    </row>
    <row r="191" spans="2:7" x14ac:dyDescent="0.25">
      <c r="B191" s="24" t="str">
        <f>INDEX(Table1[NSQMHCMO Standards],MATCH(Table3[[#This Row],[No.]],Table1[No.],0))</f>
        <v>Module actions</v>
      </c>
      <c r="C191" s="24" t="str">
        <f>INDEX(Table1[NSQPCH Standards],MATCH(Table3[[#This Row],[No.]],Table1[No.],0))</f>
        <v>Module actions</v>
      </c>
      <c r="D191" s="24" t="str">
        <f>INDEX(Table1[NSQHS Standards],MATCH(Table3[[#This Row],[No.]],Table1[No.],0))</f>
        <v>Module actions</v>
      </c>
      <c r="E191" s="128">
        <f>(E190)*1</f>
        <v>1.33</v>
      </c>
      <c r="F191" s="25" t="s">
        <v>412</v>
      </c>
      <c r="G191" s="25"/>
    </row>
    <row r="192" spans="2:7" ht="15" x14ac:dyDescent="0.25">
      <c r="B192" s="24" t="str">
        <f>INDEX(Table1[NSQMHCMO Standards],MATCH(Table3[[#This Row],[No.]],Table1[No.],0))</f>
        <v>Module actions</v>
      </c>
      <c r="C192" s="24" t="str">
        <f>INDEX(Table1[NSQPCH Standards],MATCH(Table3[[#This Row],[No.]],Table1[No.],0))</f>
        <v>Module actions</v>
      </c>
      <c r="D192" s="24" t="str">
        <f>INDEX(Table1[NSQHS Standards],MATCH(Table3[[#This Row],[No.]],Table1[No.],0))</f>
        <v>Module actions</v>
      </c>
      <c r="E192" s="127">
        <v>1.34</v>
      </c>
      <c r="F192" s="25" t="s">
        <v>408</v>
      </c>
      <c r="G192" s="25"/>
    </row>
    <row r="193" spans="2:7" x14ac:dyDescent="0.25">
      <c r="B193" s="24" t="str">
        <f>INDEX(Table1[NSQMHCMO Standards],MATCH(Table3[[#This Row],[No.]],Table1[No.],0))</f>
        <v>Module actions</v>
      </c>
      <c r="C193" s="24" t="str">
        <f>INDEX(Table1[NSQPCH Standards],MATCH(Table3[[#This Row],[No.]],Table1[No.],0))</f>
        <v>Module actions</v>
      </c>
      <c r="D193" s="24" t="str">
        <f>INDEX(Table1[NSQHS Standards],MATCH(Table3[[#This Row],[No.]],Table1[No.],0))</f>
        <v>Module actions</v>
      </c>
      <c r="E193" s="128">
        <f>(E192)*1</f>
        <v>1.34</v>
      </c>
      <c r="F193" s="25" t="s">
        <v>409</v>
      </c>
      <c r="G193" s="25"/>
    </row>
    <row r="194" spans="2:7" x14ac:dyDescent="0.25">
      <c r="B194" s="24" t="str">
        <f>INDEX(Table1[NSQMHCMO Standards],MATCH(Table3[[#This Row],[No.]],Table1[No.],0))</f>
        <v>Module actions</v>
      </c>
      <c r="C194" s="24" t="str">
        <f>INDEX(Table1[NSQPCH Standards],MATCH(Table3[[#This Row],[No.]],Table1[No.],0))</f>
        <v>Module actions</v>
      </c>
      <c r="D194" s="24" t="str">
        <f>INDEX(Table1[NSQHS Standards],MATCH(Table3[[#This Row],[No.]],Table1[No.],0))</f>
        <v>Module actions</v>
      </c>
      <c r="E194" s="128">
        <f>(E193)*1</f>
        <v>1.34</v>
      </c>
      <c r="F194" s="25" t="s">
        <v>410</v>
      </c>
      <c r="G194" s="25"/>
    </row>
    <row r="195" spans="2:7" x14ac:dyDescent="0.25">
      <c r="B195" s="24" t="str">
        <f>INDEX(Table1[NSQMHCMO Standards],MATCH(Table3[[#This Row],[No.]],Table1[No.],0))</f>
        <v>Module actions</v>
      </c>
      <c r="C195" s="24" t="str">
        <f>INDEX(Table1[NSQPCH Standards],MATCH(Table3[[#This Row],[No.]],Table1[No.],0))</f>
        <v>Module actions</v>
      </c>
      <c r="D195" s="24" t="str">
        <f>INDEX(Table1[NSQHS Standards],MATCH(Table3[[#This Row],[No.]],Table1[No.],0))</f>
        <v>Module actions</v>
      </c>
      <c r="E195" s="128">
        <f>(E194)*1</f>
        <v>1.34</v>
      </c>
      <c r="F195" s="25" t="s">
        <v>411</v>
      </c>
      <c r="G195" s="25"/>
    </row>
    <row r="196" spans="2:7" x14ac:dyDescent="0.25">
      <c r="B196" s="24" t="str">
        <f>INDEX(Table1[NSQMHCMO Standards],MATCH(Table3[[#This Row],[No.]],Table1[No.],0))</f>
        <v>Module actions</v>
      </c>
      <c r="C196" s="24" t="str">
        <f>INDEX(Table1[NSQPCH Standards],MATCH(Table3[[#This Row],[No.]],Table1[No.],0))</f>
        <v>Module actions</v>
      </c>
      <c r="D196" s="24" t="str">
        <f>INDEX(Table1[NSQHS Standards],MATCH(Table3[[#This Row],[No.]],Table1[No.],0))</f>
        <v>Module actions</v>
      </c>
      <c r="E196" s="128">
        <f>(E195)*1</f>
        <v>1.34</v>
      </c>
      <c r="F196" s="25" t="s">
        <v>412</v>
      </c>
      <c r="G196" s="25"/>
    </row>
    <row r="197" spans="2:7" ht="15" x14ac:dyDescent="0.25">
      <c r="B197" s="24" t="str">
        <f>INDEX(Table1[NSQMHCMO Standards],MATCH(Table3[[#This Row],[No.]],Table1[No.],0))</f>
        <v>Module actions</v>
      </c>
      <c r="C197" s="24" t="str">
        <f>INDEX(Table1[NSQPCH Standards],MATCH(Table3[[#This Row],[No.]],Table1[No.],0))</f>
        <v>Module actions</v>
      </c>
      <c r="D197" s="24" t="str">
        <f>INDEX(Table1[NSQHS Standards],MATCH(Table3[[#This Row],[No.]],Table1[No.],0))</f>
        <v>Module actions</v>
      </c>
      <c r="E197" s="126" t="s">
        <v>57</v>
      </c>
      <c r="F197" s="27"/>
      <c r="G197" s="27"/>
    </row>
    <row r="198" spans="2:7" ht="15" x14ac:dyDescent="0.25">
      <c r="B198" s="24" t="str">
        <f>INDEX(Table1[NSQMHCMO Standards],MATCH(Table3[[#This Row],[No.]],Table1[No.],0))</f>
        <v>Module actions</v>
      </c>
      <c r="C198" s="24" t="str">
        <f>INDEX(Table1[NSQPCH Standards],MATCH(Table3[[#This Row],[No.]],Table1[No.],0))</f>
        <v>Module actions</v>
      </c>
      <c r="D198" s="24" t="str">
        <f>INDEX(Table1[NSQHS Standards],MATCH(Table3[[#This Row],[No.]],Table1[No.],0))</f>
        <v>Module actions</v>
      </c>
      <c r="E198" s="127">
        <v>1.35</v>
      </c>
      <c r="F198" s="25" t="s">
        <v>408</v>
      </c>
      <c r="G198" s="25"/>
    </row>
    <row r="199" spans="2:7" x14ac:dyDescent="0.25">
      <c r="B199" s="24" t="str">
        <f>INDEX(Table1[NSQMHCMO Standards],MATCH(Table3[[#This Row],[No.]],Table1[No.],0))</f>
        <v>Module actions</v>
      </c>
      <c r="C199" s="24" t="str">
        <f>INDEX(Table1[NSQPCH Standards],MATCH(Table3[[#This Row],[No.]],Table1[No.],0))</f>
        <v>Module actions</v>
      </c>
      <c r="D199" s="24" t="str">
        <f>INDEX(Table1[NSQHS Standards],MATCH(Table3[[#This Row],[No.]],Table1[No.],0))</f>
        <v>Module actions</v>
      </c>
      <c r="E199" s="128">
        <f>(E198)*1</f>
        <v>1.35</v>
      </c>
      <c r="F199" s="25" t="s">
        <v>409</v>
      </c>
      <c r="G199" s="25"/>
    </row>
    <row r="200" spans="2:7" x14ac:dyDescent="0.25">
      <c r="B200" s="24" t="str">
        <f>INDEX(Table1[NSQMHCMO Standards],MATCH(Table3[[#This Row],[No.]],Table1[No.],0))</f>
        <v>Module actions</v>
      </c>
      <c r="C200" s="24" t="str">
        <f>INDEX(Table1[NSQPCH Standards],MATCH(Table3[[#This Row],[No.]],Table1[No.],0))</f>
        <v>Module actions</v>
      </c>
      <c r="D200" s="24" t="str">
        <f>INDEX(Table1[NSQHS Standards],MATCH(Table3[[#This Row],[No.]],Table1[No.],0))</f>
        <v>Module actions</v>
      </c>
      <c r="E200" s="128">
        <f>(E199)*1</f>
        <v>1.35</v>
      </c>
      <c r="F200" s="25" t="s">
        <v>410</v>
      </c>
      <c r="G200" s="25"/>
    </row>
    <row r="201" spans="2:7" x14ac:dyDescent="0.25">
      <c r="B201" s="24" t="str">
        <f>INDEX(Table1[NSQMHCMO Standards],MATCH(Table3[[#This Row],[No.]],Table1[No.],0))</f>
        <v>Module actions</v>
      </c>
      <c r="C201" s="24" t="str">
        <f>INDEX(Table1[NSQPCH Standards],MATCH(Table3[[#This Row],[No.]],Table1[No.],0))</f>
        <v>Module actions</v>
      </c>
      <c r="D201" s="24" t="str">
        <f>INDEX(Table1[NSQHS Standards],MATCH(Table3[[#This Row],[No.]],Table1[No.],0))</f>
        <v>Module actions</v>
      </c>
      <c r="E201" s="128">
        <f>(E200)*1</f>
        <v>1.35</v>
      </c>
      <c r="F201" s="25" t="s">
        <v>411</v>
      </c>
      <c r="G201" s="25"/>
    </row>
    <row r="202" spans="2:7" x14ac:dyDescent="0.25">
      <c r="B202" s="24" t="str">
        <f>INDEX(Table1[NSQMHCMO Standards],MATCH(Table3[[#This Row],[No.]],Table1[No.],0))</f>
        <v>Module actions</v>
      </c>
      <c r="C202" s="24" t="str">
        <f>INDEX(Table1[NSQPCH Standards],MATCH(Table3[[#This Row],[No.]],Table1[No.],0))</f>
        <v>Module actions</v>
      </c>
      <c r="D202" s="24" t="str">
        <f>INDEX(Table1[NSQHS Standards],MATCH(Table3[[#This Row],[No.]],Table1[No.],0))</f>
        <v>Module actions</v>
      </c>
      <c r="E202" s="128">
        <f>(E201)*1</f>
        <v>1.35</v>
      </c>
      <c r="F202" s="25" t="s">
        <v>412</v>
      </c>
      <c r="G202" s="25"/>
    </row>
    <row r="203" spans="2:7" ht="15" x14ac:dyDescent="0.25">
      <c r="B203" s="24" t="str">
        <f>INDEX(Table1[NSQMHCMO Standards],MATCH(Table3[[#This Row],[No.]],Table1[No.],0))</f>
        <v>Module actions</v>
      </c>
      <c r="C203" s="24" t="str">
        <f>INDEX(Table1[NSQPCH Standards],MATCH(Table3[[#This Row],[No.]],Table1[No.],0))</f>
        <v>Module actions</v>
      </c>
      <c r="D203" s="24" t="str">
        <f>INDEX(Table1[NSQHS Standards],MATCH(Table3[[#This Row],[No.]],Table1[No.],0))</f>
        <v>Module actions</v>
      </c>
      <c r="E203" s="126" t="s">
        <v>59</v>
      </c>
      <c r="F203" s="27"/>
      <c r="G203" s="27"/>
    </row>
    <row r="204" spans="2:7" ht="15" x14ac:dyDescent="0.25">
      <c r="B204" s="24" t="str">
        <f>INDEX(Table1[NSQMHCMO Standards],MATCH(Table3[[#This Row],[No.]],Table1[No.],0))</f>
        <v>Module actions</v>
      </c>
      <c r="C204" s="24" t="str">
        <f>INDEX(Table1[NSQPCH Standards],MATCH(Table3[[#This Row],[No.]],Table1[No.],0))</f>
        <v>Module actions</v>
      </c>
      <c r="D204" s="24" t="str">
        <f>INDEX(Table1[NSQHS Standards],MATCH(Table3[[#This Row],[No.]],Table1[No.],0))</f>
        <v>Module actions</v>
      </c>
      <c r="E204" s="127">
        <v>1.36</v>
      </c>
      <c r="F204" s="25" t="s">
        <v>408</v>
      </c>
      <c r="G204" s="25"/>
    </row>
    <row r="205" spans="2:7" x14ac:dyDescent="0.25">
      <c r="B205" s="24" t="str">
        <f>INDEX(Table1[NSQMHCMO Standards],MATCH(Table3[[#This Row],[No.]],Table1[No.],0))</f>
        <v>Module actions</v>
      </c>
      <c r="C205" s="24" t="str">
        <f>INDEX(Table1[NSQPCH Standards],MATCH(Table3[[#This Row],[No.]],Table1[No.],0))</f>
        <v>Module actions</v>
      </c>
      <c r="D205" s="24" t="str">
        <f>INDEX(Table1[NSQHS Standards],MATCH(Table3[[#This Row],[No.]],Table1[No.],0))</f>
        <v>Module actions</v>
      </c>
      <c r="E205" s="128">
        <f>(E204)*1</f>
        <v>1.36</v>
      </c>
      <c r="F205" s="25" t="s">
        <v>409</v>
      </c>
      <c r="G205" s="25"/>
    </row>
    <row r="206" spans="2:7" x14ac:dyDescent="0.25">
      <c r="B206" s="24" t="str">
        <f>INDEX(Table1[NSQMHCMO Standards],MATCH(Table3[[#This Row],[No.]],Table1[No.],0))</f>
        <v>Module actions</v>
      </c>
      <c r="C206" s="24" t="str">
        <f>INDEX(Table1[NSQPCH Standards],MATCH(Table3[[#This Row],[No.]],Table1[No.],0))</f>
        <v>Module actions</v>
      </c>
      <c r="D206" s="24" t="str">
        <f>INDEX(Table1[NSQHS Standards],MATCH(Table3[[#This Row],[No.]],Table1[No.],0))</f>
        <v>Module actions</v>
      </c>
      <c r="E206" s="128">
        <f>(E205)*1</f>
        <v>1.36</v>
      </c>
      <c r="F206" s="25" t="s">
        <v>410</v>
      </c>
      <c r="G206" s="25"/>
    </row>
    <row r="207" spans="2:7" x14ac:dyDescent="0.25">
      <c r="B207" s="24" t="str">
        <f>INDEX(Table1[NSQMHCMO Standards],MATCH(Table3[[#This Row],[No.]],Table1[No.],0))</f>
        <v>Module actions</v>
      </c>
      <c r="C207" s="24" t="str">
        <f>INDEX(Table1[NSQPCH Standards],MATCH(Table3[[#This Row],[No.]],Table1[No.],0))</f>
        <v>Module actions</v>
      </c>
      <c r="D207" s="24" t="str">
        <f>INDEX(Table1[NSQHS Standards],MATCH(Table3[[#This Row],[No.]],Table1[No.],0))</f>
        <v>Module actions</v>
      </c>
      <c r="E207" s="128">
        <f>(E206)*1</f>
        <v>1.36</v>
      </c>
      <c r="F207" s="25" t="s">
        <v>411</v>
      </c>
      <c r="G207" s="25"/>
    </row>
    <row r="208" spans="2:7" x14ac:dyDescent="0.25">
      <c r="B208" s="24" t="str">
        <f>INDEX(Table1[NSQMHCMO Standards],MATCH(Table3[[#This Row],[No.]],Table1[No.],0))</f>
        <v>Module actions</v>
      </c>
      <c r="C208" s="24" t="str">
        <f>INDEX(Table1[NSQPCH Standards],MATCH(Table3[[#This Row],[No.]],Table1[No.],0))</f>
        <v>Module actions</v>
      </c>
      <c r="D208" s="24" t="str">
        <f>INDEX(Table1[NSQHS Standards],MATCH(Table3[[#This Row],[No.]],Table1[No.],0))</f>
        <v>Module actions</v>
      </c>
      <c r="E208" s="128">
        <f>(E207)*1</f>
        <v>1.36</v>
      </c>
      <c r="F208" s="25" t="s">
        <v>412</v>
      </c>
      <c r="G208" s="25"/>
    </row>
    <row r="209" spans="2:7" s="23" customFormat="1" ht="28.5" customHeight="1" x14ac:dyDescent="0.25">
      <c r="B209" s="62" t="str">
        <f>INDEX(Table1[NSQMHCMO Standards],MATCH(Table3[[#This Row],[No.]],Table1[No.],0))</f>
        <v>Module actions</v>
      </c>
      <c r="C209" s="62" t="str">
        <f>INDEX(Table1[NSQPCH Standards],MATCH(Table3[[#This Row],[No.]],Table1[No.],0))</f>
        <v>Module actions</v>
      </c>
      <c r="D209" s="62" t="str">
        <f>INDEX(Table1[NSQHS Standards],MATCH(Table3[[#This Row],[No.]],Table1[No.],0))</f>
        <v>Module actions</v>
      </c>
      <c r="E209" s="124" t="e" vm="2">
        <v>#VALUE!</v>
      </c>
      <c r="F209" s="63" t="s">
        <v>82</v>
      </c>
      <c r="G209" s="64"/>
    </row>
    <row r="210" spans="2:7" ht="15.75" x14ac:dyDescent="0.25">
      <c r="B210" s="24" t="str">
        <f>INDEX(Table1[NSQMHCMO Standards],MATCH(Table3[[#This Row],[No.]],Table1[No.],0))</f>
        <v>Non-module actions</v>
      </c>
      <c r="C210" s="24" t="str">
        <f>INDEX(Table1[NSQPCH Standards],MATCH(Table3[[#This Row],[No.]],Table1[No.],0))</f>
        <v>Non-module actions</v>
      </c>
      <c r="D210" s="24" t="str">
        <f>INDEX(Table1[NSQHS Standards],MATCH(Table3[[#This Row],[No.]],Table1[No.],0))</f>
        <v>Module actions</v>
      </c>
      <c r="E210" s="125" t="s">
        <v>62</v>
      </c>
      <c r="F210" s="26"/>
      <c r="G210" s="26"/>
    </row>
    <row r="211" spans="2:7" ht="15" x14ac:dyDescent="0.25">
      <c r="B211" s="24" t="str">
        <f>INDEX(Table1[NSQMHCMO Standards],MATCH(Table3[[#This Row],[No.]],Table1[No.],0))</f>
        <v>Non-module actions</v>
      </c>
      <c r="C211" s="24" t="str">
        <f>INDEX(Table1[NSQPCH Standards],MATCH(Table3[[#This Row],[No.]],Table1[No.],0))</f>
        <v>Non-module actions</v>
      </c>
      <c r="D211" s="24" t="str">
        <f>INDEX(Table1[NSQHS Standards],MATCH(Table3[[#This Row],[No.]],Table1[No.],0))</f>
        <v>Module actions</v>
      </c>
      <c r="E211" s="126" t="s">
        <v>63</v>
      </c>
      <c r="F211" s="27"/>
      <c r="G211" s="27"/>
    </row>
    <row r="212" spans="2:7" ht="15" x14ac:dyDescent="0.25">
      <c r="B212" s="24" t="str">
        <f>INDEX(Table1[NSQMHCMO Standards],MATCH(Table3[[#This Row],[No.]],Table1[No.],0))</f>
        <v>Non-module actions</v>
      </c>
      <c r="C212" s="24" t="str">
        <f>INDEX(Table1[NSQPCH Standards],MATCH(Table3[[#This Row],[No.]],Table1[No.],0))</f>
        <v>Non-module actions</v>
      </c>
      <c r="D212" s="24" t="str">
        <f>INDEX(Table1[NSQHS Standards],MATCH(Table3[[#This Row],[No.]],Table1[No.],0))</f>
        <v>Non-module actions</v>
      </c>
      <c r="E212" s="127">
        <v>2.0099999999999998</v>
      </c>
      <c r="F212" s="25" t="s">
        <v>408</v>
      </c>
      <c r="G212" s="25"/>
    </row>
    <row r="213" spans="2:7" x14ac:dyDescent="0.25">
      <c r="B213" s="24" t="str">
        <f>INDEX(Table1[NSQMHCMO Standards],MATCH(Table3[[#This Row],[No.]],Table1[No.],0))</f>
        <v>Non-module actions</v>
      </c>
      <c r="C213" s="24" t="str">
        <f>INDEX(Table1[NSQPCH Standards],MATCH(Table3[[#This Row],[No.]],Table1[No.],0))</f>
        <v>Non-module actions</v>
      </c>
      <c r="D213" s="24" t="str">
        <f>INDEX(Table1[NSQHS Standards],MATCH(Table3[[#This Row],[No.]],Table1[No.],0))</f>
        <v>Non-module actions</v>
      </c>
      <c r="E213" s="128">
        <f>(E212)*1</f>
        <v>2.0099999999999998</v>
      </c>
      <c r="F213" s="25" t="s">
        <v>409</v>
      </c>
      <c r="G213" s="25"/>
    </row>
    <row r="214" spans="2:7" x14ac:dyDescent="0.25">
      <c r="B214" s="24" t="str">
        <f>INDEX(Table1[NSQMHCMO Standards],MATCH(Table3[[#This Row],[No.]],Table1[No.],0))</f>
        <v>Non-module actions</v>
      </c>
      <c r="C214" s="24" t="str">
        <f>INDEX(Table1[NSQPCH Standards],MATCH(Table3[[#This Row],[No.]],Table1[No.],0))</f>
        <v>Non-module actions</v>
      </c>
      <c r="D214" s="24" t="str">
        <f>INDEX(Table1[NSQHS Standards],MATCH(Table3[[#This Row],[No.]],Table1[No.],0))</f>
        <v>Non-module actions</v>
      </c>
      <c r="E214" s="128">
        <f>(E213)*1</f>
        <v>2.0099999999999998</v>
      </c>
      <c r="F214" s="25" t="s">
        <v>410</v>
      </c>
      <c r="G214" s="25"/>
    </row>
    <row r="215" spans="2:7" x14ac:dyDescent="0.25">
      <c r="B215" s="24" t="str">
        <f>INDEX(Table1[NSQMHCMO Standards],MATCH(Table3[[#This Row],[No.]],Table1[No.],0))</f>
        <v>Non-module actions</v>
      </c>
      <c r="C215" s="24" t="str">
        <f>INDEX(Table1[NSQPCH Standards],MATCH(Table3[[#This Row],[No.]],Table1[No.],0))</f>
        <v>Non-module actions</v>
      </c>
      <c r="D215" s="24" t="str">
        <f>INDEX(Table1[NSQHS Standards],MATCH(Table3[[#This Row],[No.]],Table1[No.],0))</f>
        <v>Non-module actions</v>
      </c>
      <c r="E215" s="128">
        <f>(E214)*1</f>
        <v>2.0099999999999998</v>
      </c>
      <c r="F215" s="25" t="s">
        <v>411</v>
      </c>
      <c r="G215" s="25"/>
    </row>
    <row r="216" spans="2:7" x14ac:dyDescent="0.25">
      <c r="B216" s="24" t="str">
        <f>INDEX(Table1[NSQMHCMO Standards],MATCH(Table3[[#This Row],[No.]],Table1[No.],0))</f>
        <v>Non-module actions</v>
      </c>
      <c r="C216" s="24" t="str">
        <f>INDEX(Table1[NSQPCH Standards],MATCH(Table3[[#This Row],[No.]],Table1[No.],0))</f>
        <v>Non-module actions</v>
      </c>
      <c r="D216" s="24" t="str">
        <f>INDEX(Table1[NSQHS Standards],MATCH(Table3[[#This Row],[No.]],Table1[No.],0))</f>
        <v>Non-module actions</v>
      </c>
      <c r="E216" s="128">
        <f>(E215)*1</f>
        <v>2.0099999999999998</v>
      </c>
      <c r="F216" s="25" t="s">
        <v>412</v>
      </c>
      <c r="G216" s="25"/>
    </row>
    <row r="217" spans="2:7" ht="15" x14ac:dyDescent="0.25">
      <c r="B217" s="24" t="str">
        <f>INDEX(Table1[NSQMHCMO Standards],MATCH(Table3[[#This Row],[No.]],Table1[No.],0))</f>
        <v>Non-module actions</v>
      </c>
      <c r="C217" s="24" t="str">
        <f>INDEX(Table1[NSQPCH Standards],MATCH(Table3[[#This Row],[No.]],Table1[No.],0))</f>
        <v>Non-module actions</v>
      </c>
      <c r="D217" s="24" t="str">
        <f>INDEX(Table1[NSQHS Standards],MATCH(Table3[[#This Row],[No.]],Table1[No.],0))</f>
        <v>Module actions</v>
      </c>
      <c r="E217" s="127">
        <v>2.02</v>
      </c>
      <c r="F217" s="25" t="s">
        <v>408</v>
      </c>
      <c r="G217" s="25"/>
    </row>
    <row r="218" spans="2:7" x14ac:dyDescent="0.25">
      <c r="B218" s="24" t="str">
        <f>INDEX(Table1[NSQMHCMO Standards],MATCH(Table3[[#This Row],[No.]],Table1[No.],0))</f>
        <v>Non-module actions</v>
      </c>
      <c r="C218" s="24" t="str">
        <f>INDEX(Table1[NSQPCH Standards],MATCH(Table3[[#This Row],[No.]],Table1[No.],0))</f>
        <v>Non-module actions</v>
      </c>
      <c r="D218" s="24" t="str">
        <f>INDEX(Table1[NSQHS Standards],MATCH(Table3[[#This Row],[No.]],Table1[No.],0))</f>
        <v>Module actions</v>
      </c>
      <c r="E218" s="128">
        <f>(E217)*1</f>
        <v>2.02</v>
      </c>
      <c r="F218" s="25" t="s">
        <v>409</v>
      </c>
      <c r="G218" s="25"/>
    </row>
    <row r="219" spans="2:7" x14ac:dyDescent="0.25">
      <c r="B219" s="24" t="str">
        <f>INDEX(Table1[NSQMHCMO Standards],MATCH(Table3[[#This Row],[No.]],Table1[No.],0))</f>
        <v>Non-module actions</v>
      </c>
      <c r="C219" s="24" t="str">
        <f>INDEX(Table1[NSQPCH Standards],MATCH(Table3[[#This Row],[No.]],Table1[No.],0))</f>
        <v>Non-module actions</v>
      </c>
      <c r="D219" s="24" t="str">
        <f>INDEX(Table1[NSQHS Standards],MATCH(Table3[[#This Row],[No.]],Table1[No.],0))</f>
        <v>Module actions</v>
      </c>
      <c r="E219" s="128">
        <f>(E218)*1</f>
        <v>2.02</v>
      </c>
      <c r="F219" s="25" t="s">
        <v>410</v>
      </c>
      <c r="G219" s="25"/>
    </row>
    <row r="220" spans="2:7" x14ac:dyDescent="0.25">
      <c r="B220" s="24" t="str">
        <f>INDEX(Table1[NSQMHCMO Standards],MATCH(Table3[[#This Row],[No.]],Table1[No.],0))</f>
        <v>Non-module actions</v>
      </c>
      <c r="C220" s="24" t="str">
        <f>INDEX(Table1[NSQPCH Standards],MATCH(Table3[[#This Row],[No.]],Table1[No.],0))</f>
        <v>Non-module actions</v>
      </c>
      <c r="D220" s="24" t="str">
        <f>INDEX(Table1[NSQHS Standards],MATCH(Table3[[#This Row],[No.]],Table1[No.],0))</f>
        <v>Module actions</v>
      </c>
      <c r="E220" s="128">
        <f>(E219)*1</f>
        <v>2.02</v>
      </c>
      <c r="F220" s="25" t="s">
        <v>411</v>
      </c>
      <c r="G220" s="25"/>
    </row>
    <row r="221" spans="2:7" x14ac:dyDescent="0.25">
      <c r="B221" s="24" t="str">
        <f>INDEX(Table1[NSQMHCMO Standards],MATCH(Table3[[#This Row],[No.]],Table1[No.],0))</f>
        <v>Non-module actions</v>
      </c>
      <c r="C221" s="24" t="str">
        <f>INDEX(Table1[NSQPCH Standards],MATCH(Table3[[#This Row],[No.]],Table1[No.],0))</f>
        <v>Non-module actions</v>
      </c>
      <c r="D221" s="24" t="str">
        <f>INDEX(Table1[NSQHS Standards],MATCH(Table3[[#This Row],[No.]],Table1[No.],0))</f>
        <v>Module actions</v>
      </c>
      <c r="E221" s="128">
        <f>(E220)*1</f>
        <v>2.02</v>
      </c>
      <c r="F221" s="25" t="s">
        <v>412</v>
      </c>
      <c r="G221" s="25"/>
    </row>
    <row r="222" spans="2:7" ht="15" x14ac:dyDescent="0.25">
      <c r="B222" s="24" t="str">
        <f>INDEX(Table1[NSQMHCMO Standards],MATCH(Table3[[#This Row],[No.]],Table1[No.],0))</f>
        <v>Non-module actions</v>
      </c>
      <c r="C222" s="24" t="str">
        <f>INDEX(Table1[NSQPCH Standards],MATCH(Table3[[#This Row],[No.]],Table1[No.],0))</f>
        <v>Non-module actions</v>
      </c>
      <c r="D222" s="24" t="str">
        <f>INDEX(Table1[NSQHS Standards],MATCH(Table3[[#This Row],[No.]],Table1[No.],0))</f>
        <v>Non-module actions</v>
      </c>
      <c r="E222" s="127">
        <v>2.0299999999999998</v>
      </c>
      <c r="F222" s="25" t="s">
        <v>408</v>
      </c>
      <c r="G222" s="25"/>
    </row>
    <row r="223" spans="2:7" x14ac:dyDescent="0.25">
      <c r="B223" s="24" t="str">
        <f>INDEX(Table1[NSQMHCMO Standards],MATCH(Table3[[#This Row],[No.]],Table1[No.],0))</f>
        <v>Non-module actions</v>
      </c>
      <c r="C223" s="24" t="str">
        <f>INDEX(Table1[NSQPCH Standards],MATCH(Table3[[#This Row],[No.]],Table1[No.],0))</f>
        <v>Non-module actions</v>
      </c>
      <c r="D223" s="24" t="str">
        <f>INDEX(Table1[NSQHS Standards],MATCH(Table3[[#This Row],[No.]],Table1[No.],0))</f>
        <v>Non-module actions</v>
      </c>
      <c r="E223" s="128">
        <f>(E222)*1</f>
        <v>2.0299999999999998</v>
      </c>
      <c r="F223" s="25" t="s">
        <v>409</v>
      </c>
      <c r="G223" s="25"/>
    </row>
    <row r="224" spans="2:7" x14ac:dyDescent="0.25">
      <c r="B224" s="24" t="str">
        <f>INDEX(Table1[NSQMHCMO Standards],MATCH(Table3[[#This Row],[No.]],Table1[No.],0))</f>
        <v>Non-module actions</v>
      </c>
      <c r="C224" s="24" t="str">
        <f>INDEX(Table1[NSQPCH Standards],MATCH(Table3[[#This Row],[No.]],Table1[No.],0))</f>
        <v>Non-module actions</v>
      </c>
      <c r="D224" s="24" t="str">
        <f>INDEX(Table1[NSQHS Standards],MATCH(Table3[[#This Row],[No.]],Table1[No.],0))</f>
        <v>Non-module actions</v>
      </c>
      <c r="E224" s="128">
        <f>(E223)*1</f>
        <v>2.0299999999999998</v>
      </c>
      <c r="F224" s="25" t="s">
        <v>410</v>
      </c>
      <c r="G224" s="25"/>
    </row>
    <row r="225" spans="2:7" x14ac:dyDescent="0.25">
      <c r="B225" s="24" t="str">
        <f>INDEX(Table1[NSQMHCMO Standards],MATCH(Table3[[#This Row],[No.]],Table1[No.],0))</f>
        <v>Non-module actions</v>
      </c>
      <c r="C225" s="24" t="str">
        <f>INDEX(Table1[NSQPCH Standards],MATCH(Table3[[#This Row],[No.]],Table1[No.],0))</f>
        <v>Non-module actions</v>
      </c>
      <c r="D225" s="24" t="str">
        <f>INDEX(Table1[NSQHS Standards],MATCH(Table3[[#This Row],[No.]],Table1[No.],0))</f>
        <v>Non-module actions</v>
      </c>
      <c r="E225" s="128">
        <f>(E224)*1</f>
        <v>2.0299999999999998</v>
      </c>
      <c r="F225" s="25" t="s">
        <v>411</v>
      </c>
      <c r="G225" s="25"/>
    </row>
    <row r="226" spans="2:7" x14ac:dyDescent="0.25">
      <c r="B226" s="24" t="str">
        <f>INDEX(Table1[NSQMHCMO Standards],MATCH(Table3[[#This Row],[No.]],Table1[No.],0))</f>
        <v>Non-module actions</v>
      </c>
      <c r="C226" s="24" t="str">
        <f>INDEX(Table1[NSQPCH Standards],MATCH(Table3[[#This Row],[No.]],Table1[No.],0))</f>
        <v>Non-module actions</v>
      </c>
      <c r="D226" s="24" t="str">
        <f>INDEX(Table1[NSQHS Standards],MATCH(Table3[[#This Row],[No.]],Table1[No.],0))</f>
        <v>Non-module actions</v>
      </c>
      <c r="E226" s="128">
        <f>(E225)*1</f>
        <v>2.0299999999999998</v>
      </c>
      <c r="F226" s="25" t="s">
        <v>412</v>
      </c>
      <c r="G226" s="25"/>
    </row>
    <row r="227" spans="2:7" ht="15" x14ac:dyDescent="0.25">
      <c r="B227" s="24" t="str">
        <f>INDEX(Table1[NSQMHCMO Standards],MATCH(Table3[[#This Row],[No.]],Table1[No.],0))</f>
        <v>Non-module actions</v>
      </c>
      <c r="C227" s="24" t="str">
        <f>INDEX(Table1[NSQPCH Standards],MATCH(Table3[[#This Row],[No.]],Table1[No.],0))</f>
        <v>Non-module actions</v>
      </c>
      <c r="D227" s="24" t="str">
        <f>INDEX(Table1[NSQHS Standards],MATCH(Table3[[#This Row],[No.]],Table1[No.],0))</f>
        <v>Non-module actions</v>
      </c>
      <c r="E227" s="126" t="s">
        <v>67</v>
      </c>
      <c r="F227" s="27"/>
      <c r="G227" s="27"/>
    </row>
    <row r="228" spans="2:7" ht="15" x14ac:dyDescent="0.25">
      <c r="B228" s="24" t="str">
        <f>INDEX(Table1[NSQMHCMO Standards],MATCH(Table3[[#This Row],[No.]],Table1[No.],0))</f>
        <v>Non-module actions</v>
      </c>
      <c r="C228" s="24" t="str">
        <f>INDEX(Table1[NSQPCH Standards],MATCH(Table3[[#This Row],[No.]],Table1[No.],0))</f>
        <v>Non-module actions</v>
      </c>
      <c r="D228" s="24" t="str">
        <f>INDEX(Table1[NSQHS Standards],MATCH(Table3[[#This Row],[No.]],Table1[No.],0))</f>
        <v>Non-module actions</v>
      </c>
      <c r="E228" s="127">
        <v>2.04</v>
      </c>
      <c r="F228" s="25" t="s">
        <v>408</v>
      </c>
      <c r="G228" s="25"/>
    </row>
    <row r="229" spans="2:7" x14ac:dyDescent="0.25">
      <c r="B229" s="24" t="str">
        <f>INDEX(Table1[NSQMHCMO Standards],MATCH(Table3[[#This Row],[No.]],Table1[No.],0))</f>
        <v>Non-module actions</v>
      </c>
      <c r="C229" s="24" t="str">
        <f>INDEX(Table1[NSQPCH Standards],MATCH(Table3[[#This Row],[No.]],Table1[No.],0))</f>
        <v>Non-module actions</v>
      </c>
      <c r="D229" s="24" t="str">
        <f>INDEX(Table1[NSQHS Standards],MATCH(Table3[[#This Row],[No.]],Table1[No.],0))</f>
        <v>Non-module actions</v>
      </c>
      <c r="E229" s="128">
        <f>(E228)*1</f>
        <v>2.04</v>
      </c>
      <c r="F229" s="25" t="s">
        <v>409</v>
      </c>
      <c r="G229" s="25"/>
    </row>
    <row r="230" spans="2:7" x14ac:dyDescent="0.25">
      <c r="B230" s="24" t="str">
        <f>INDEX(Table1[NSQMHCMO Standards],MATCH(Table3[[#This Row],[No.]],Table1[No.],0))</f>
        <v>Non-module actions</v>
      </c>
      <c r="C230" s="24" t="str">
        <f>INDEX(Table1[NSQPCH Standards],MATCH(Table3[[#This Row],[No.]],Table1[No.],0))</f>
        <v>Non-module actions</v>
      </c>
      <c r="D230" s="24" t="str">
        <f>INDEX(Table1[NSQHS Standards],MATCH(Table3[[#This Row],[No.]],Table1[No.],0))</f>
        <v>Non-module actions</v>
      </c>
      <c r="E230" s="128">
        <f>(E229)*1</f>
        <v>2.04</v>
      </c>
      <c r="F230" s="25" t="s">
        <v>410</v>
      </c>
      <c r="G230" s="25"/>
    </row>
    <row r="231" spans="2:7" x14ac:dyDescent="0.25">
      <c r="B231" s="24" t="str">
        <f>INDEX(Table1[NSQMHCMO Standards],MATCH(Table3[[#This Row],[No.]],Table1[No.],0))</f>
        <v>Non-module actions</v>
      </c>
      <c r="C231" s="24" t="str">
        <f>INDEX(Table1[NSQPCH Standards],MATCH(Table3[[#This Row],[No.]],Table1[No.],0))</f>
        <v>Non-module actions</v>
      </c>
      <c r="D231" s="24" t="str">
        <f>INDEX(Table1[NSQHS Standards],MATCH(Table3[[#This Row],[No.]],Table1[No.],0))</f>
        <v>Non-module actions</v>
      </c>
      <c r="E231" s="128">
        <f>(E230)*1</f>
        <v>2.04</v>
      </c>
      <c r="F231" s="25" t="s">
        <v>411</v>
      </c>
      <c r="G231" s="25"/>
    </row>
    <row r="232" spans="2:7" x14ac:dyDescent="0.25">
      <c r="B232" s="24" t="str">
        <f>INDEX(Table1[NSQMHCMO Standards],MATCH(Table3[[#This Row],[No.]],Table1[No.],0))</f>
        <v>Non-module actions</v>
      </c>
      <c r="C232" s="24" t="str">
        <f>INDEX(Table1[NSQPCH Standards],MATCH(Table3[[#This Row],[No.]],Table1[No.],0))</f>
        <v>Non-module actions</v>
      </c>
      <c r="D232" s="24" t="str">
        <f>INDEX(Table1[NSQHS Standards],MATCH(Table3[[#This Row],[No.]],Table1[No.],0))</f>
        <v>Non-module actions</v>
      </c>
      <c r="E232" s="128">
        <f>(E231)*1</f>
        <v>2.04</v>
      </c>
      <c r="F232" s="25" t="s">
        <v>412</v>
      </c>
      <c r="G232" s="25"/>
    </row>
    <row r="233" spans="2:7" ht="15.75" x14ac:dyDescent="0.25">
      <c r="B233" s="24" t="str">
        <f>INDEX(Table1[NSQMHCMO Standards],MATCH(Table3[[#This Row],[No.]],Table1[No.],0))</f>
        <v>Non-module actions</v>
      </c>
      <c r="C233" s="24" t="str">
        <f>INDEX(Table1[NSQPCH Standards],MATCH(Table3[[#This Row],[No.]],Table1[No.],0))</f>
        <v>Non-module actions</v>
      </c>
      <c r="D233" s="24" t="str">
        <f>INDEX(Table1[NSQHS Standards],MATCH(Table3[[#This Row],[No.]],Table1[No.],0))</f>
        <v>Non-module actions</v>
      </c>
      <c r="E233" s="125" t="s">
        <v>69</v>
      </c>
      <c r="F233" s="26"/>
      <c r="G233" s="26"/>
    </row>
    <row r="234" spans="2:7" ht="15" x14ac:dyDescent="0.25">
      <c r="B234" s="24" t="str">
        <f>INDEX(Table1[NSQMHCMO Standards],MATCH(Table3[[#This Row],[No.]],Table1[No.],0))</f>
        <v>Non-module actions</v>
      </c>
      <c r="C234" s="24" t="str">
        <f>INDEX(Table1[NSQPCH Standards],MATCH(Table3[[#This Row],[No.]],Table1[No.],0))</f>
        <v>Non-module actions</v>
      </c>
      <c r="D234" s="24" t="str">
        <f>INDEX(Table1[NSQHS Standards],MATCH(Table3[[#This Row],[No.]],Table1[No.],0))</f>
        <v>Non-module actions</v>
      </c>
      <c r="E234" s="126" t="s">
        <v>70</v>
      </c>
      <c r="F234" s="27"/>
      <c r="G234" s="27"/>
    </row>
    <row r="235" spans="2:7" ht="15" x14ac:dyDescent="0.25">
      <c r="B235" s="24" t="str">
        <f>INDEX(Table1[NSQMHCMO Standards],MATCH(Table3[[#This Row],[No.]],Table1[No.],0))</f>
        <v>Non-module actions</v>
      </c>
      <c r="C235" s="24" t="str">
        <f>INDEX(Table1[NSQPCH Standards],MATCH(Table3[[#This Row],[No.]],Table1[No.],0))</f>
        <v>Non-module actions</v>
      </c>
      <c r="D235" s="24" t="str">
        <f>INDEX(Table1[NSQHS Standards],MATCH(Table3[[#This Row],[No.]],Table1[No.],0))</f>
        <v>Non-module actions</v>
      </c>
      <c r="E235" s="127">
        <v>2.0499999999999998</v>
      </c>
      <c r="F235" s="25" t="s">
        <v>408</v>
      </c>
      <c r="G235" s="25"/>
    </row>
    <row r="236" spans="2:7" x14ac:dyDescent="0.25">
      <c r="B236" s="24" t="str">
        <f>INDEX(Table1[NSQMHCMO Standards],MATCH(Table3[[#This Row],[No.]],Table1[No.],0))</f>
        <v>Non-module actions</v>
      </c>
      <c r="C236" s="24" t="str">
        <f>INDEX(Table1[NSQPCH Standards],MATCH(Table3[[#This Row],[No.]],Table1[No.],0))</f>
        <v>Non-module actions</v>
      </c>
      <c r="D236" s="24" t="str">
        <f>INDEX(Table1[NSQHS Standards],MATCH(Table3[[#This Row],[No.]],Table1[No.],0))</f>
        <v>Non-module actions</v>
      </c>
      <c r="E236" s="128">
        <f>(E235)*1</f>
        <v>2.0499999999999998</v>
      </c>
      <c r="F236" s="25" t="s">
        <v>409</v>
      </c>
      <c r="G236" s="25"/>
    </row>
    <row r="237" spans="2:7" x14ac:dyDescent="0.25">
      <c r="B237" s="24" t="str">
        <f>INDEX(Table1[NSQMHCMO Standards],MATCH(Table3[[#This Row],[No.]],Table1[No.],0))</f>
        <v>Non-module actions</v>
      </c>
      <c r="C237" s="24" t="str">
        <f>INDEX(Table1[NSQPCH Standards],MATCH(Table3[[#This Row],[No.]],Table1[No.],0))</f>
        <v>Non-module actions</v>
      </c>
      <c r="D237" s="24" t="str">
        <f>INDEX(Table1[NSQHS Standards],MATCH(Table3[[#This Row],[No.]],Table1[No.],0))</f>
        <v>Non-module actions</v>
      </c>
      <c r="E237" s="128">
        <f>(E236)*1</f>
        <v>2.0499999999999998</v>
      </c>
      <c r="F237" s="25" t="s">
        <v>410</v>
      </c>
      <c r="G237" s="25"/>
    </row>
    <row r="238" spans="2:7" x14ac:dyDescent="0.25">
      <c r="B238" s="24" t="str">
        <f>INDEX(Table1[NSQMHCMO Standards],MATCH(Table3[[#This Row],[No.]],Table1[No.],0))</f>
        <v>Non-module actions</v>
      </c>
      <c r="C238" s="24" t="str">
        <f>INDEX(Table1[NSQPCH Standards],MATCH(Table3[[#This Row],[No.]],Table1[No.],0))</f>
        <v>Non-module actions</v>
      </c>
      <c r="D238" s="24" t="str">
        <f>INDEX(Table1[NSQHS Standards],MATCH(Table3[[#This Row],[No.]],Table1[No.],0))</f>
        <v>Non-module actions</v>
      </c>
      <c r="E238" s="128">
        <f>(E237)*1</f>
        <v>2.0499999999999998</v>
      </c>
      <c r="F238" s="25" t="s">
        <v>411</v>
      </c>
      <c r="G238" s="25"/>
    </row>
    <row r="239" spans="2:7" x14ac:dyDescent="0.25">
      <c r="B239" s="24" t="str">
        <f>INDEX(Table1[NSQMHCMO Standards],MATCH(Table3[[#This Row],[No.]],Table1[No.],0))</f>
        <v>Non-module actions</v>
      </c>
      <c r="C239" s="24" t="str">
        <f>INDEX(Table1[NSQPCH Standards],MATCH(Table3[[#This Row],[No.]],Table1[No.],0))</f>
        <v>Non-module actions</v>
      </c>
      <c r="D239" s="24" t="str">
        <f>INDEX(Table1[NSQHS Standards],MATCH(Table3[[#This Row],[No.]],Table1[No.],0))</f>
        <v>Non-module actions</v>
      </c>
      <c r="E239" s="128">
        <f>(E238)*1</f>
        <v>2.0499999999999998</v>
      </c>
      <c r="F239" s="25" t="s">
        <v>412</v>
      </c>
      <c r="G239" s="25"/>
    </row>
    <row r="240" spans="2:7" ht="15" x14ac:dyDescent="0.25">
      <c r="B240" s="24" t="str">
        <f>INDEX(Table1[NSQMHCMO Standards],MATCH(Table3[[#This Row],[No.]],Table1[No.],0))</f>
        <v>Non-module actions</v>
      </c>
      <c r="C240" s="24" t="str">
        <f>INDEX(Table1[NSQPCH Standards],MATCH(Table3[[#This Row],[No.]],Table1[No.],0))</f>
        <v>Non-module actions</v>
      </c>
      <c r="D240" s="24" t="str">
        <f>INDEX(Table1[NSQHS Standards],MATCH(Table3[[#This Row],[No.]],Table1[No.],0))</f>
        <v>Non-module actions</v>
      </c>
      <c r="E240" s="127">
        <v>2.06</v>
      </c>
      <c r="F240" s="25" t="s">
        <v>408</v>
      </c>
      <c r="G240" s="25"/>
    </row>
    <row r="241" spans="2:7" x14ac:dyDescent="0.25">
      <c r="B241" s="24" t="str">
        <f>INDEX(Table1[NSQMHCMO Standards],MATCH(Table3[[#This Row],[No.]],Table1[No.],0))</f>
        <v>Non-module actions</v>
      </c>
      <c r="C241" s="24" t="str">
        <f>INDEX(Table1[NSQPCH Standards],MATCH(Table3[[#This Row],[No.]],Table1[No.],0))</f>
        <v>Non-module actions</v>
      </c>
      <c r="D241" s="24" t="str">
        <f>INDEX(Table1[NSQHS Standards],MATCH(Table3[[#This Row],[No.]],Table1[No.],0))</f>
        <v>Non-module actions</v>
      </c>
      <c r="E241" s="128">
        <f>(E240)*1</f>
        <v>2.06</v>
      </c>
      <c r="F241" s="25" t="s">
        <v>409</v>
      </c>
      <c r="G241" s="25"/>
    </row>
    <row r="242" spans="2:7" x14ac:dyDescent="0.25">
      <c r="B242" s="24" t="str">
        <f>INDEX(Table1[NSQMHCMO Standards],MATCH(Table3[[#This Row],[No.]],Table1[No.],0))</f>
        <v>Non-module actions</v>
      </c>
      <c r="C242" s="24" t="str">
        <f>INDEX(Table1[NSQPCH Standards],MATCH(Table3[[#This Row],[No.]],Table1[No.],0))</f>
        <v>Non-module actions</v>
      </c>
      <c r="D242" s="24" t="str">
        <f>INDEX(Table1[NSQHS Standards],MATCH(Table3[[#This Row],[No.]],Table1[No.],0))</f>
        <v>Non-module actions</v>
      </c>
      <c r="E242" s="128">
        <f>(E241)*1</f>
        <v>2.06</v>
      </c>
      <c r="F242" s="25" t="s">
        <v>410</v>
      </c>
      <c r="G242" s="25"/>
    </row>
    <row r="243" spans="2:7" x14ac:dyDescent="0.25">
      <c r="B243" s="24" t="str">
        <f>INDEX(Table1[NSQMHCMO Standards],MATCH(Table3[[#This Row],[No.]],Table1[No.],0))</f>
        <v>Non-module actions</v>
      </c>
      <c r="C243" s="24" t="str">
        <f>INDEX(Table1[NSQPCH Standards],MATCH(Table3[[#This Row],[No.]],Table1[No.],0))</f>
        <v>Non-module actions</v>
      </c>
      <c r="D243" s="24" t="str">
        <f>INDEX(Table1[NSQHS Standards],MATCH(Table3[[#This Row],[No.]],Table1[No.],0))</f>
        <v>Non-module actions</v>
      </c>
      <c r="E243" s="128">
        <f>(E242)*1</f>
        <v>2.06</v>
      </c>
      <c r="F243" s="25" t="s">
        <v>411</v>
      </c>
      <c r="G243" s="25"/>
    </row>
    <row r="244" spans="2:7" x14ac:dyDescent="0.25">
      <c r="B244" s="24" t="str">
        <f>INDEX(Table1[NSQMHCMO Standards],MATCH(Table3[[#This Row],[No.]],Table1[No.],0))</f>
        <v>Non-module actions</v>
      </c>
      <c r="C244" s="24" t="str">
        <f>INDEX(Table1[NSQPCH Standards],MATCH(Table3[[#This Row],[No.]],Table1[No.],0))</f>
        <v>Non-module actions</v>
      </c>
      <c r="D244" s="24" t="str">
        <f>INDEX(Table1[NSQHS Standards],MATCH(Table3[[#This Row],[No.]],Table1[No.],0))</f>
        <v>Non-module actions</v>
      </c>
      <c r="E244" s="128">
        <f>(E243)*1</f>
        <v>2.06</v>
      </c>
      <c r="F244" s="25" t="s">
        <v>412</v>
      </c>
      <c r="G244" s="25"/>
    </row>
    <row r="245" spans="2:7" ht="15.75" x14ac:dyDescent="0.25">
      <c r="B245" s="24" t="str">
        <f>INDEX(Table1[NSQMHCMO Standards],MATCH(Table3[[#This Row],[No.]],Table1[No.],0))</f>
        <v>Module actions</v>
      </c>
      <c r="C245" s="24" t="str">
        <f>INDEX(Table1[NSQPCH Standards],MATCH(Table3[[#This Row],[No.]],Table1[No.],0))</f>
        <v>Module actions</v>
      </c>
      <c r="D245" s="24" t="str">
        <f>INDEX(Table1[NSQHS Standards],MATCH(Table3[[#This Row],[No.]],Table1[No.],0))</f>
        <v>Module actions</v>
      </c>
      <c r="E245" s="125" t="s">
        <v>73</v>
      </c>
      <c r="F245" s="26"/>
      <c r="G245" s="26"/>
    </row>
    <row r="246" spans="2:7" ht="15" x14ac:dyDescent="0.25">
      <c r="B246" s="24" t="str">
        <f>INDEX(Table1[NSQMHCMO Standards],MATCH(Table3[[#This Row],[No.]],Table1[No.],0))</f>
        <v>Non-module actions</v>
      </c>
      <c r="C246" s="24" t="str">
        <f>INDEX(Table1[NSQPCH Standards],MATCH(Table3[[#This Row],[No.]],Table1[No.],0))</f>
        <v>Non-module actions</v>
      </c>
      <c r="D246" s="24" t="str">
        <f>INDEX(Table1[NSQHS Standards],MATCH(Table3[[#This Row],[No.]],Table1[No.],0))</f>
        <v>Non-module actions</v>
      </c>
      <c r="E246" s="126" t="s">
        <v>74</v>
      </c>
      <c r="F246" s="27"/>
      <c r="G246" s="27"/>
    </row>
    <row r="247" spans="2:7" ht="15" x14ac:dyDescent="0.25">
      <c r="B247" s="24" t="str">
        <f>INDEX(Table1[NSQMHCMO Standards],MATCH(Table3[[#This Row],[No.]],Table1[No.],0))</f>
        <v>Non-module actions</v>
      </c>
      <c r="C247" s="24" t="str">
        <f>INDEX(Table1[NSQPCH Standards],MATCH(Table3[[#This Row],[No.]],Table1[No.],0))</f>
        <v>Non-module actions</v>
      </c>
      <c r="D247" s="24" t="str">
        <f>INDEX(Table1[NSQHS Standards],MATCH(Table3[[#This Row],[No.]],Table1[No.],0))</f>
        <v>Non-module actions</v>
      </c>
      <c r="E247" s="127">
        <v>2.0699999999999998</v>
      </c>
      <c r="F247" s="25" t="s">
        <v>408</v>
      </c>
      <c r="G247" s="25"/>
    </row>
    <row r="248" spans="2:7" x14ac:dyDescent="0.25">
      <c r="B248" s="24" t="str">
        <f>INDEX(Table1[NSQMHCMO Standards],MATCH(Table3[[#This Row],[No.]],Table1[No.],0))</f>
        <v>Non-module actions</v>
      </c>
      <c r="C248" s="24" t="str">
        <f>INDEX(Table1[NSQPCH Standards],MATCH(Table3[[#This Row],[No.]],Table1[No.],0))</f>
        <v>Non-module actions</v>
      </c>
      <c r="D248" s="24" t="str">
        <f>INDEX(Table1[NSQHS Standards],MATCH(Table3[[#This Row],[No.]],Table1[No.],0))</f>
        <v>Non-module actions</v>
      </c>
      <c r="E248" s="128">
        <f>(E247)*1</f>
        <v>2.0699999999999998</v>
      </c>
      <c r="F248" s="25" t="s">
        <v>409</v>
      </c>
      <c r="G248" s="25"/>
    </row>
    <row r="249" spans="2:7" x14ac:dyDescent="0.25">
      <c r="B249" s="24" t="str">
        <f>INDEX(Table1[NSQMHCMO Standards],MATCH(Table3[[#This Row],[No.]],Table1[No.],0))</f>
        <v>Non-module actions</v>
      </c>
      <c r="C249" s="24" t="str">
        <f>INDEX(Table1[NSQPCH Standards],MATCH(Table3[[#This Row],[No.]],Table1[No.],0))</f>
        <v>Non-module actions</v>
      </c>
      <c r="D249" s="24" t="str">
        <f>INDEX(Table1[NSQHS Standards],MATCH(Table3[[#This Row],[No.]],Table1[No.],0))</f>
        <v>Non-module actions</v>
      </c>
      <c r="E249" s="128">
        <f>(E248)*1</f>
        <v>2.0699999999999998</v>
      </c>
      <c r="F249" s="25" t="s">
        <v>410</v>
      </c>
      <c r="G249" s="25"/>
    </row>
    <row r="250" spans="2:7" x14ac:dyDescent="0.25">
      <c r="B250" s="24" t="str">
        <f>INDEX(Table1[NSQMHCMO Standards],MATCH(Table3[[#This Row],[No.]],Table1[No.],0))</f>
        <v>Non-module actions</v>
      </c>
      <c r="C250" s="24" t="str">
        <f>INDEX(Table1[NSQPCH Standards],MATCH(Table3[[#This Row],[No.]],Table1[No.],0))</f>
        <v>Non-module actions</v>
      </c>
      <c r="D250" s="24" t="str">
        <f>INDEX(Table1[NSQHS Standards],MATCH(Table3[[#This Row],[No.]],Table1[No.],0))</f>
        <v>Non-module actions</v>
      </c>
      <c r="E250" s="128">
        <f>(E249)*1</f>
        <v>2.0699999999999998</v>
      </c>
      <c r="F250" s="25" t="s">
        <v>411</v>
      </c>
      <c r="G250" s="25"/>
    </row>
    <row r="251" spans="2:7" x14ac:dyDescent="0.25">
      <c r="B251" s="24" t="str">
        <f>INDEX(Table1[NSQMHCMO Standards],MATCH(Table3[[#This Row],[No.]],Table1[No.],0))</f>
        <v>Non-module actions</v>
      </c>
      <c r="C251" s="24" t="str">
        <f>INDEX(Table1[NSQPCH Standards],MATCH(Table3[[#This Row],[No.]],Table1[No.],0))</f>
        <v>Non-module actions</v>
      </c>
      <c r="D251" s="24" t="str">
        <f>INDEX(Table1[NSQHS Standards],MATCH(Table3[[#This Row],[No.]],Table1[No.],0))</f>
        <v>Non-module actions</v>
      </c>
      <c r="E251" s="128">
        <f>(E250)*1</f>
        <v>2.0699999999999998</v>
      </c>
      <c r="F251" s="25" t="s">
        <v>412</v>
      </c>
      <c r="G251" s="25"/>
    </row>
    <row r="252" spans="2:7" ht="15" x14ac:dyDescent="0.25">
      <c r="B252" s="24" t="str">
        <f>INDEX(Table1[NSQMHCMO Standards],MATCH(Table3[[#This Row],[No.]],Table1[No.],0))</f>
        <v>Non-module actions</v>
      </c>
      <c r="C252" s="24" t="str">
        <f>INDEX(Table1[NSQPCH Standards],MATCH(Table3[[#This Row],[No.]],Table1[No.],0))</f>
        <v>Non-module actions</v>
      </c>
      <c r="D252" s="24" t="str">
        <f>INDEX(Table1[NSQHS Standards],MATCH(Table3[[#This Row],[No.]],Table1[No.],0))</f>
        <v>Non-module actions</v>
      </c>
      <c r="E252" s="127">
        <v>2.08</v>
      </c>
      <c r="F252" s="25" t="s">
        <v>408</v>
      </c>
      <c r="G252" s="25"/>
    </row>
    <row r="253" spans="2:7" x14ac:dyDescent="0.25">
      <c r="B253" s="24" t="str">
        <f>INDEX(Table1[NSQMHCMO Standards],MATCH(Table3[[#This Row],[No.]],Table1[No.],0))</f>
        <v>Non-module actions</v>
      </c>
      <c r="C253" s="24" t="str">
        <f>INDEX(Table1[NSQPCH Standards],MATCH(Table3[[#This Row],[No.]],Table1[No.],0))</f>
        <v>Non-module actions</v>
      </c>
      <c r="D253" s="24" t="str">
        <f>INDEX(Table1[NSQHS Standards],MATCH(Table3[[#This Row],[No.]],Table1[No.],0))</f>
        <v>Non-module actions</v>
      </c>
      <c r="E253" s="128">
        <f>(E252)*1</f>
        <v>2.08</v>
      </c>
      <c r="F253" s="25" t="s">
        <v>409</v>
      </c>
      <c r="G253" s="25"/>
    </row>
    <row r="254" spans="2:7" x14ac:dyDescent="0.25">
      <c r="B254" s="24" t="str">
        <f>INDEX(Table1[NSQMHCMO Standards],MATCH(Table3[[#This Row],[No.]],Table1[No.],0))</f>
        <v>Non-module actions</v>
      </c>
      <c r="C254" s="24" t="str">
        <f>INDEX(Table1[NSQPCH Standards],MATCH(Table3[[#This Row],[No.]],Table1[No.],0))</f>
        <v>Non-module actions</v>
      </c>
      <c r="D254" s="24" t="str">
        <f>INDEX(Table1[NSQHS Standards],MATCH(Table3[[#This Row],[No.]],Table1[No.],0))</f>
        <v>Non-module actions</v>
      </c>
      <c r="E254" s="128">
        <f>(E253)*1</f>
        <v>2.08</v>
      </c>
      <c r="F254" s="25" t="s">
        <v>410</v>
      </c>
      <c r="G254" s="25"/>
    </row>
    <row r="255" spans="2:7" x14ac:dyDescent="0.25">
      <c r="B255" s="24" t="str">
        <f>INDEX(Table1[NSQMHCMO Standards],MATCH(Table3[[#This Row],[No.]],Table1[No.],0))</f>
        <v>Non-module actions</v>
      </c>
      <c r="C255" s="24" t="str">
        <f>INDEX(Table1[NSQPCH Standards],MATCH(Table3[[#This Row],[No.]],Table1[No.],0))</f>
        <v>Non-module actions</v>
      </c>
      <c r="D255" s="24" t="str">
        <f>INDEX(Table1[NSQHS Standards],MATCH(Table3[[#This Row],[No.]],Table1[No.],0))</f>
        <v>Non-module actions</v>
      </c>
      <c r="E255" s="128">
        <f>(E254)*1</f>
        <v>2.08</v>
      </c>
      <c r="F255" s="25" t="s">
        <v>411</v>
      </c>
      <c r="G255" s="25"/>
    </row>
    <row r="256" spans="2:7" x14ac:dyDescent="0.25">
      <c r="B256" s="24" t="str">
        <f>INDEX(Table1[NSQMHCMO Standards],MATCH(Table3[[#This Row],[No.]],Table1[No.],0))</f>
        <v>Non-module actions</v>
      </c>
      <c r="C256" s="24" t="str">
        <f>INDEX(Table1[NSQPCH Standards],MATCH(Table3[[#This Row],[No.]],Table1[No.],0))</f>
        <v>Non-module actions</v>
      </c>
      <c r="D256" s="24" t="str">
        <f>INDEX(Table1[NSQHS Standards],MATCH(Table3[[#This Row],[No.]],Table1[No.],0))</f>
        <v>Non-module actions</v>
      </c>
      <c r="E256" s="128">
        <f>(E255)*1</f>
        <v>2.08</v>
      </c>
      <c r="F256" s="25" t="s">
        <v>412</v>
      </c>
      <c r="G256" s="25"/>
    </row>
    <row r="257" spans="2:7" ht="15" x14ac:dyDescent="0.25">
      <c r="B257" s="24" t="str">
        <f>INDEX(Table1[NSQMHCMO Standards],MATCH(Table3[[#This Row],[No.]],Table1[No.],0))</f>
        <v>Non-module actions</v>
      </c>
      <c r="C257" s="24" t="str">
        <f>INDEX(Table1[NSQPCH Standards],MATCH(Table3[[#This Row],[No.]],Table1[No.],0))</f>
        <v>Non-module actions</v>
      </c>
      <c r="D257" s="24" t="str">
        <f>INDEX(Table1[NSQHS Standards],MATCH(Table3[[#This Row],[No.]],Table1[No.],0))</f>
        <v>Non-module actions</v>
      </c>
      <c r="E257" s="127">
        <v>2.09</v>
      </c>
      <c r="F257" s="25" t="s">
        <v>408</v>
      </c>
      <c r="G257" s="25"/>
    </row>
    <row r="258" spans="2:7" x14ac:dyDescent="0.25">
      <c r="B258" s="24" t="str">
        <f>INDEX(Table1[NSQMHCMO Standards],MATCH(Table3[[#This Row],[No.]],Table1[No.],0))</f>
        <v>Non-module actions</v>
      </c>
      <c r="C258" s="24" t="str">
        <f>INDEX(Table1[NSQPCH Standards],MATCH(Table3[[#This Row],[No.]],Table1[No.],0))</f>
        <v>Non-module actions</v>
      </c>
      <c r="D258" s="24" t="str">
        <f>INDEX(Table1[NSQHS Standards],MATCH(Table3[[#This Row],[No.]],Table1[No.],0))</f>
        <v>Non-module actions</v>
      </c>
      <c r="E258" s="128">
        <f>(E257)*1</f>
        <v>2.09</v>
      </c>
      <c r="F258" s="25" t="s">
        <v>409</v>
      </c>
      <c r="G258" s="25"/>
    </row>
    <row r="259" spans="2:7" x14ac:dyDescent="0.25">
      <c r="B259" s="24" t="str">
        <f>INDEX(Table1[NSQMHCMO Standards],MATCH(Table3[[#This Row],[No.]],Table1[No.],0))</f>
        <v>Non-module actions</v>
      </c>
      <c r="C259" s="24" t="str">
        <f>INDEX(Table1[NSQPCH Standards],MATCH(Table3[[#This Row],[No.]],Table1[No.],0))</f>
        <v>Non-module actions</v>
      </c>
      <c r="D259" s="24" t="str">
        <f>INDEX(Table1[NSQHS Standards],MATCH(Table3[[#This Row],[No.]],Table1[No.],0))</f>
        <v>Non-module actions</v>
      </c>
      <c r="E259" s="128">
        <f>(E258)*1</f>
        <v>2.09</v>
      </c>
      <c r="F259" s="25" t="s">
        <v>410</v>
      </c>
      <c r="G259" s="25"/>
    </row>
    <row r="260" spans="2:7" x14ac:dyDescent="0.25">
      <c r="B260" s="24" t="str">
        <f>INDEX(Table1[NSQMHCMO Standards],MATCH(Table3[[#This Row],[No.]],Table1[No.],0))</f>
        <v>Non-module actions</v>
      </c>
      <c r="C260" s="24" t="str">
        <f>INDEX(Table1[NSQPCH Standards],MATCH(Table3[[#This Row],[No.]],Table1[No.],0))</f>
        <v>Non-module actions</v>
      </c>
      <c r="D260" s="24" t="str">
        <f>INDEX(Table1[NSQHS Standards],MATCH(Table3[[#This Row],[No.]],Table1[No.],0))</f>
        <v>Non-module actions</v>
      </c>
      <c r="E260" s="128">
        <f>(E259)*1</f>
        <v>2.09</v>
      </c>
      <c r="F260" s="25" t="s">
        <v>411</v>
      </c>
      <c r="G260" s="25"/>
    </row>
    <row r="261" spans="2:7" x14ac:dyDescent="0.25">
      <c r="B261" s="24" t="str">
        <f>INDEX(Table1[NSQMHCMO Standards],MATCH(Table3[[#This Row],[No.]],Table1[No.],0))</f>
        <v>Non-module actions</v>
      </c>
      <c r="C261" s="24" t="str">
        <f>INDEX(Table1[NSQPCH Standards],MATCH(Table3[[#This Row],[No.]],Table1[No.],0))</f>
        <v>Non-module actions</v>
      </c>
      <c r="D261" s="24" t="str">
        <f>INDEX(Table1[NSQHS Standards],MATCH(Table3[[#This Row],[No.]],Table1[No.],0))</f>
        <v>Non-module actions</v>
      </c>
      <c r="E261" s="128">
        <f>(E260)*1</f>
        <v>2.09</v>
      </c>
      <c r="F261" s="25" t="s">
        <v>412</v>
      </c>
      <c r="G261" s="25"/>
    </row>
    <row r="262" spans="2:7" ht="15" x14ac:dyDescent="0.25">
      <c r="B262" s="24" t="str">
        <f>INDEX(Table1[NSQMHCMO Standards],MATCH(Table3[[#This Row],[No.]],Table1[No.],0))</f>
        <v>Non-module actions</v>
      </c>
      <c r="C262" s="24" t="str">
        <f>INDEX(Table1[NSQPCH Standards],MATCH(Table3[[#This Row],[No.]],Table1[No.],0))</f>
        <v>Non-module actions</v>
      </c>
      <c r="D262" s="24" t="str">
        <f>INDEX(Table1[NSQHS Standards],MATCH(Table3[[#This Row],[No.]],Table1[No.],0))</f>
        <v>Module actions</v>
      </c>
      <c r="E262" s="126" t="s">
        <v>78</v>
      </c>
      <c r="F262" s="27"/>
      <c r="G262" s="27"/>
    </row>
    <row r="263" spans="2:7" ht="15" x14ac:dyDescent="0.25">
      <c r="B263" s="24" t="e">
        <f>INDEX(Table1[NSQMHCMO Standards],MATCH(Table3[[#This Row],[No.]],Table1[No.],0))</f>
        <v>#N/A</v>
      </c>
      <c r="C263" s="24" t="e">
        <f>INDEX(Table1[NSQPCH Standards],MATCH(Table3[[#This Row],[No.]],Table1[No.],0))</f>
        <v>#N/A</v>
      </c>
      <c r="D263" s="24" t="e">
        <f>INDEX(Table1[NSQHS Standards],MATCH(Table3[[#This Row],[No.]],Table1[No.],0))</f>
        <v>#N/A</v>
      </c>
      <c r="E263" s="131">
        <v>2.1</v>
      </c>
      <c r="F263" s="25" t="s">
        <v>408</v>
      </c>
      <c r="G263" s="25"/>
    </row>
    <row r="264" spans="2:7" x14ac:dyDescent="0.25">
      <c r="B264" s="24" t="e">
        <f>INDEX(Table1[NSQMHCMO Standards],MATCH(Table3[[#This Row],[No.]],Table1[No.],0))</f>
        <v>#N/A</v>
      </c>
      <c r="C264" s="24" t="e">
        <f>INDEX(Table1[NSQPCH Standards],MATCH(Table3[[#This Row],[No.]],Table1[No.],0))</f>
        <v>#N/A</v>
      </c>
      <c r="D264" s="24" t="e">
        <f>INDEX(Table1[NSQHS Standards],MATCH(Table3[[#This Row],[No.]],Table1[No.],0))</f>
        <v>#N/A</v>
      </c>
      <c r="E264" s="130">
        <f>(E263)*1</f>
        <v>2.1</v>
      </c>
      <c r="F264" s="25" t="s">
        <v>409</v>
      </c>
      <c r="G264" s="25"/>
    </row>
    <row r="265" spans="2:7" x14ac:dyDescent="0.25">
      <c r="B265" s="24" t="e">
        <f>INDEX(Table1[NSQMHCMO Standards],MATCH(Table3[[#This Row],[No.]],Table1[No.],0))</f>
        <v>#N/A</v>
      </c>
      <c r="C265" s="24" t="e">
        <f>INDEX(Table1[NSQPCH Standards],MATCH(Table3[[#This Row],[No.]],Table1[No.],0))</f>
        <v>#N/A</v>
      </c>
      <c r="D265" s="24" t="e">
        <f>INDEX(Table1[NSQHS Standards],MATCH(Table3[[#This Row],[No.]],Table1[No.],0))</f>
        <v>#N/A</v>
      </c>
      <c r="E265" s="130">
        <f>(E264)*1</f>
        <v>2.1</v>
      </c>
      <c r="F265" s="25" t="s">
        <v>410</v>
      </c>
      <c r="G265" s="25"/>
    </row>
    <row r="266" spans="2:7" x14ac:dyDescent="0.25">
      <c r="B266" s="24" t="e">
        <f>INDEX(Table1[NSQMHCMO Standards],MATCH(Table3[[#This Row],[No.]],Table1[No.],0))</f>
        <v>#N/A</v>
      </c>
      <c r="C266" s="24" t="e">
        <f>INDEX(Table1[NSQPCH Standards],MATCH(Table3[[#This Row],[No.]],Table1[No.],0))</f>
        <v>#N/A</v>
      </c>
      <c r="D266" s="24" t="e">
        <f>INDEX(Table1[NSQHS Standards],MATCH(Table3[[#This Row],[No.]],Table1[No.],0))</f>
        <v>#N/A</v>
      </c>
      <c r="E266" s="130">
        <f>(E265)*1</f>
        <v>2.1</v>
      </c>
      <c r="F266" s="25" t="s">
        <v>411</v>
      </c>
      <c r="G266" s="25"/>
    </row>
    <row r="267" spans="2:7" x14ac:dyDescent="0.25">
      <c r="B267" s="24" t="e">
        <f>INDEX(Table1[NSQMHCMO Standards],MATCH(Table3[[#This Row],[No.]],Table1[No.],0))</f>
        <v>#N/A</v>
      </c>
      <c r="C267" s="24" t="e">
        <f>INDEX(Table1[NSQPCH Standards],MATCH(Table3[[#This Row],[No.]],Table1[No.],0))</f>
        <v>#N/A</v>
      </c>
      <c r="D267" s="24" t="e">
        <f>INDEX(Table1[NSQHS Standards],MATCH(Table3[[#This Row],[No.]],Table1[No.],0))</f>
        <v>#N/A</v>
      </c>
      <c r="E267" s="130">
        <f>(E266)*1</f>
        <v>2.1</v>
      </c>
      <c r="F267" s="25" t="s">
        <v>412</v>
      </c>
      <c r="G267" s="25"/>
    </row>
    <row r="268" spans="2:7" ht="15" x14ac:dyDescent="0.25">
      <c r="B268" s="24" t="str">
        <f>INDEX(Table1[NSQMHCMO Standards],MATCH(Table3[[#This Row],[No.]],Table1[No.],0))</f>
        <v>Module actions</v>
      </c>
      <c r="C268" s="24" t="str">
        <f>INDEX(Table1[NSQPCH Standards],MATCH(Table3[[#This Row],[No.]],Table1[No.],0))</f>
        <v>Module actions</v>
      </c>
      <c r="D268" s="24" t="str">
        <f>INDEX(Table1[NSQHS Standards],MATCH(Table3[[#This Row],[No.]],Table1[No.],0))</f>
        <v>Module actions</v>
      </c>
      <c r="E268" s="126" t="s">
        <v>80</v>
      </c>
      <c r="F268" s="27"/>
      <c r="G268" s="27"/>
    </row>
    <row r="269" spans="2:7" ht="15" x14ac:dyDescent="0.25">
      <c r="B269" s="24" t="str">
        <f>INDEX(Table1[NSQMHCMO Standards],MATCH(Table3[[#This Row],[No.]],Table1[No.],0))</f>
        <v>Module actions</v>
      </c>
      <c r="C269" s="24" t="str">
        <f>INDEX(Table1[NSQPCH Standards],MATCH(Table3[[#This Row],[No.]],Table1[No.],0))</f>
        <v>Module actions</v>
      </c>
      <c r="D269" s="24" t="str">
        <f>INDEX(Table1[NSQHS Standards],MATCH(Table3[[#This Row],[No.]],Table1[No.],0))</f>
        <v>Module actions</v>
      </c>
      <c r="E269" s="127">
        <v>2.11</v>
      </c>
      <c r="F269" s="25" t="s">
        <v>408</v>
      </c>
      <c r="G269" s="25"/>
    </row>
    <row r="270" spans="2:7" x14ac:dyDescent="0.25">
      <c r="B270" s="24" t="str">
        <f>INDEX(Table1[NSQMHCMO Standards],MATCH(Table3[[#This Row],[No.]],Table1[No.],0))</f>
        <v>Module actions</v>
      </c>
      <c r="C270" s="24" t="str">
        <f>INDEX(Table1[NSQPCH Standards],MATCH(Table3[[#This Row],[No.]],Table1[No.],0))</f>
        <v>Module actions</v>
      </c>
      <c r="D270" s="24" t="str">
        <f>INDEX(Table1[NSQHS Standards],MATCH(Table3[[#This Row],[No.]],Table1[No.],0))</f>
        <v>Module actions</v>
      </c>
      <c r="E270" s="128">
        <f>(E269)*1</f>
        <v>2.11</v>
      </c>
      <c r="F270" s="25" t="s">
        <v>409</v>
      </c>
      <c r="G270" s="25"/>
    </row>
    <row r="271" spans="2:7" x14ac:dyDescent="0.25">
      <c r="B271" s="24" t="str">
        <f>INDEX(Table1[NSQMHCMO Standards],MATCH(Table3[[#This Row],[No.]],Table1[No.],0))</f>
        <v>Module actions</v>
      </c>
      <c r="C271" s="24" t="str">
        <f>INDEX(Table1[NSQPCH Standards],MATCH(Table3[[#This Row],[No.]],Table1[No.],0))</f>
        <v>Module actions</v>
      </c>
      <c r="D271" s="24" t="str">
        <f>INDEX(Table1[NSQHS Standards],MATCH(Table3[[#This Row],[No.]],Table1[No.],0))</f>
        <v>Module actions</v>
      </c>
      <c r="E271" s="128">
        <f>(E270)*1</f>
        <v>2.11</v>
      </c>
      <c r="F271" s="25" t="s">
        <v>410</v>
      </c>
      <c r="G271" s="25"/>
    </row>
    <row r="272" spans="2:7" x14ac:dyDescent="0.25">
      <c r="B272" s="24" t="str">
        <f>INDEX(Table1[NSQMHCMO Standards],MATCH(Table3[[#This Row],[No.]],Table1[No.],0))</f>
        <v>Module actions</v>
      </c>
      <c r="C272" s="24" t="str">
        <f>INDEX(Table1[NSQPCH Standards],MATCH(Table3[[#This Row],[No.]],Table1[No.],0))</f>
        <v>Module actions</v>
      </c>
      <c r="D272" s="24" t="str">
        <f>INDEX(Table1[NSQHS Standards],MATCH(Table3[[#This Row],[No.]],Table1[No.],0))</f>
        <v>Module actions</v>
      </c>
      <c r="E272" s="128">
        <f>(E271)*1</f>
        <v>2.11</v>
      </c>
      <c r="F272" s="25" t="s">
        <v>411</v>
      </c>
      <c r="G272" s="25"/>
    </row>
    <row r="273" spans="2:7" x14ac:dyDescent="0.25">
      <c r="B273" s="24" t="str">
        <f>INDEX(Table1[NSQMHCMO Standards],MATCH(Table3[[#This Row],[No.]],Table1[No.],0))</f>
        <v>Module actions</v>
      </c>
      <c r="C273" s="24" t="str">
        <f>INDEX(Table1[NSQPCH Standards],MATCH(Table3[[#This Row],[No.]],Table1[No.],0))</f>
        <v>Module actions</v>
      </c>
      <c r="D273" s="24" t="str">
        <f>INDEX(Table1[NSQHS Standards],MATCH(Table3[[#This Row],[No.]],Table1[No.],0))</f>
        <v>Module actions</v>
      </c>
      <c r="E273" s="128">
        <f>(E272)*1</f>
        <v>2.11</v>
      </c>
      <c r="F273" s="25" t="s">
        <v>412</v>
      </c>
      <c r="G273" s="25"/>
    </row>
    <row r="274" spans="2:7" s="23" customFormat="1" ht="28.5" customHeight="1" x14ac:dyDescent="0.25">
      <c r="B274" s="62" t="str">
        <f>INDEX(Table1[NSQMHCMO Standards],MATCH(Table3[[#This Row],[No.]],Table1[No.],0))</f>
        <v>Module actions</v>
      </c>
      <c r="C274" s="62" t="str">
        <f>INDEX(Table1[NSQPCH Standards],MATCH(Table3[[#This Row],[No.]],Table1[No.],0))</f>
        <v>Module actions</v>
      </c>
      <c r="D274" s="62" t="str">
        <f>INDEX(Table1[NSQHS Standards],MATCH(Table3[[#This Row],[No.]],Table1[No.],0))</f>
        <v>Module actions</v>
      </c>
      <c r="E274" s="124" t="e" vm="3">
        <v>#VALUE!</v>
      </c>
      <c r="F274" s="63" t="s">
        <v>83</v>
      </c>
      <c r="G274" s="64"/>
    </row>
    <row r="275" spans="2:7" ht="15.75" x14ac:dyDescent="0.25">
      <c r="B275" s="24" t="str">
        <f>INDEX(Table1[NSQMHCMO Standards],MATCH(Table3[[#This Row],[No.]],Table1[No.],0))</f>
        <v>Module actions</v>
      </c>
      <c r="C275" s="24" t="str">
        <f>INDEX(Table1[NSQPCH Standards],MATCH(Table3[[#This Row],[No.]],Table1[No.],0))</f>
        <v>Module actions</v>
      </c>
      <c r="D275" s="24" t="str">
        <f>INDEX(Table1[NSQHS Standards],MATCH(Table3[[#This Row],[No.]],Table1[No.],0))</f>
        <v>Module actions</v>
      </c>
      <c r="E275" s="125" t="s">
        <v>84</v>
      </c>
      <c r="F275" s="26"/>
      <c r="G275" s="26"/>
    </row>
    <row r="276" spans="2:7" ht="15" x14ac:dyDescent="0.25">
      <c r="B276" s="24" t="str">
        <f>INDEX(Table1[NSQMHCMO Standards],MATCH(Table3[[#This Row],[No.]],Table1[No.],0))</f>
        <v>Non-module actions</v>
      </c>
      <c r="C276" s="24" t="str">
        <f>INDEX(Table1[NSQPCH Standards],MATCH(Table3[[#This Row],[No.]],Table1[No.],0))</f>
        <v>Module actions</v>
      </c>
      <c r="D276" s="24" t="str">
        <f>INDEX(Table1[NSQHS Standards],MATCH(Table3[[#This Row],[No.]],Table1[No.],0))</f>
        <v>Module actions</v>
      </c>
      <c r="E276" s="126" t="s">
        <v>85</v>
      </c>
      <c r="F276" s="27"/>
      <c r="G276" s="27"/>
    </row>
    <row r="277" spans="2:7" ht="15" x14ac:dyDescent="0.25">
      <c r="B277" s="24" t="str">
        <f>INDEX(Table1[NSQMHCMO Standards],MATCH(Table3[[#This Row],[No.]],Table1[No.],0))</f>
        <v>Non-module actions</v>
      </c>
      <c r="C277" s="24" t="str">
        <f>INDEX(Table1[NSQPCH Standards],MATCH(Table3[[#This Row],[No.]],Table1[No.],0))</f>
        <v>Module actions</v>
      </c>
      <c r="D277" s="24" t="str">
        <f>INDEX(Table1[NSQHS Standards],MATCH(Table3[[#This Row],[No.]],Table1[No.],0))</f>
        <v>Module actions</v>
      </c>
      <c r="E277" s="127">
        <v>3.01</v>
      </c>
      <c r="F277" s="25" t="s">
        <v>408</v>
      </c>
      <c r="G277" s="25"/>
    </row>
    <row r="278" spans="2:7" x14ac:dyDescent="0.25">
      <c r="B278" s="24" t="str">
        <f>INDEX(Table1[NSQMHCMO Standards],MATCH(Table3[[#This Row],[No.]],Table1[No.],0))</f>
        <v>Non-module actions</v>
      </c>
      <c r="C278" s="24" t="str">
        <f>INDEX(Table1[NSQPCH Standards],MATCH(Table3[[#This Row],[No.]],Table1[No.],0))</f>
        <v>Module actions</v>
      </c>
      <c r="D278" s="24" t="str">
        <f>INDEX(Table1[NSQHS Standards],MATCH(Table3[[#This Row],[No.]],Table1[No.],0))</f>
        <v>Module actions</v>
      </c>
      <c r="E278" s="128">
        <f>(E277)*1</f>
        <v>3.01</v>
      </c>
      <c r="F278" s="25" t="s">
        <v>409</v>
      </c>
      <c r="G278" s="25"/>
    </row>
    <row r="279" spans="2:7" x14ac:dyDescent="0.25">
      <c r="B279" s="24" t="str">
        <f>INDEX(Table1[NSQMHCMO Standards],MATCH(Table3[[#This Row],[No.]],Table1[No.],0))</f>
        <v>Non-module actions</v>
      </c>
      <c r="C279" s="24" t="str">
        <f>INDEX(Table1[NSQPCH Standards],MATCH(Table3[[#This Row],[No.]],Table1[No.],0))</f>
        <v>Module actions</v>
      </c>
      <c r="D279" s="24" t="str">
        <f>INDEX(Table1[NSQHS Standards],MATCH(Table3[[#This Row],[No.]],Table1[No.],0))</f>
        <v>Module actions</v>
      </c>
      <c r="E279" s="128">
        <f>(E278)*1</f>
        <v>3.01</v>
      </c>
      <c r="F279" s="25" t="s">
        <v>410</v>
      </c>
      <c r="G279" s="25"/>
    </row>
    <row r="280" spans="2:7" x14ac:dyDescent="0.25">
      <c r="B280" s="24" t="str">
        <f>INDEX(Table1[NSQMHCMO Standards],MATCH(Table3[[#This Row],[No.]],Table1[No.],0))</f>
        <v>Non-module actions</v>
      </c>
      <c r="C280" s="24" t="str">
        <f>INDEX(Table1[NSQPCH Standards],MATCH(Table3[[#This Row],[No.]],Table1[No.],0))</f>
        <v>Module actions</v>
      </c>
      <c r="D280" s="24" t="str">
        <f>INDEX(Table1[NSQHS Standards],MATCH(Table3[[#This Row],[No.]],Table1[No.],0))</f>
        <v>Module actions</v>
      </c>
      <c r="E280" s="128">
        <f>(E279)*1</f>
        <v>3.01</v>
      </c>
      <c r="F280" s="25" t="s">
        <v>411</v>
      </c>
      <c r="G280" s="25"/>
    </row>
    <row r="281" spans="2:7" x14ac:dyDescent="0.25">
      <c r="B281" s="24" t="str">
        <f>INDEX(Table1[NSQMHCMO Standards],MATCH(Table3[[#This Row],[No.]],Table1[No.],0))</f>
        <v>Non-module actions</v>
      </c>
      <c r="C281" s="24" t="str">
        <f>INDEX(Table1[NSQPCH Standards],MATCH(Table3[[#This Row],[No.]],Table1[No.],0))</f>
        <v>Module actions</v>
      </c>
      <c r="D281" s="24" t="str">
        <f>INDEX(Table1[NSQHS Standards],MATCH(Table3[[#This Row],[No.]],Table1[No.],0))</f>
        <v>Module actions</v>
      </c>
      <c r="E281" s="128">
        <f>(E280)*1</f>
        <v>3.01</v>
      </c>
      <c r="F281" s="25" t="s">
        <v>412</v>
      </c>
      <c r="G281" s="25"/>
    </row>
    <row r="282" spans="2:7" ht="15" x14ac:dyDescent="0.25">
      <c r="B282" s="24" t="str">
        <f>INDEX(Table1[NSQMHCMO Standards],MATCH(Table3[[#This Row],[No.]],Table1[No.],0))</f>
        <v>Non-module actions</v>
      </c>
      <c r="C282" s="24" t="str">
        <f>INDEX(Table1[NSQPCH Standards],MATCH(Table3[[#This Row],[No.]],Table1[No.],0))</f>
        <v>Non-module actions</v>
      </c>
      <c r="D282" s="24" t="str">
        <f>INDEX(Table1[NSQHS Standards],MATCH(Table3[[#This Row],[No.]],Table1[No.],0))</f>
        <v>Non-module actions</v>
      </c>
      <c r="E282" s="126" t="s">
        <v>87</v>
      </c>
      <c r="F282" s="27"/>
      <c r="G282" s="27"/>
    </row>
    <row r="283" spans="2:7" ht="15" x14ac:dyDescent="0.25">
      <c r="B283" s="24" t="str">
        <f>INDEX(Table1[NSQMHCMO Standards],MATCH(Table3[[#This Row],[No.]],Table1[No.],0))</f>
        <v>Non-module actions</v>
      </c>
      <c r="C283" s="24" t="str">
        <f>INDEX(Table1[NSQPCH Standards],MATCH(Table3[[#This Row],[No.]],Table1[No.],0))</f>
        <v>Non-module actions</v>
      </c>
      <c r="D283" s="24" t="str">
        <f>INDEX(Table1[NSQHS Standards],MATCH(Table3[[#This Row],[No.]],Table1[No.],0))</f>
        <v>Non-module actions</v>
      </c>
      <c r="E283" s="127">
        <v>3.02</v>
      </c>
      <c r="F283" s="25" t="s">
        <v>408</v>
      </c>
      <c r="G283" s="25"/>
    </row>
    <row r="284" spans="2:7" x14ac:dyDescent="0.25">
      <c r="B284" s="24" t="str">
        <f>INDEX(Table1[NSQMHCMO Standards],MATCH(Table3[[#This Row],[No.]],Table1[No.],0))</f>
        <v>Non-module actions</v>
      </c>
      <c r="C284" s="24" t="str">
        <f>INDEX(Table1[NSQPCH Standards],MATCH(Table3[[#This Row],[No.]],Table1[No.],0))</f>
        <v>Non-module actions</v>
      </c>
      <c r="D284" s="24" t="str">
        <f>INDEX(Table1[NSQHS Standards],MATCH(Table3[[#This Row],[No.]],Table1[No.],0))</f>
        <v>Non-module actions</v>
      </c>
      <c r="E284" s="128">
        <f>(E283)*1</f>
        <v>3.02</v>
      </c>
      <c r="F284" s="25" t="s">
        <v>409</v>
      </c>
      <c r="G284" s="25"/>
    </row>
    <row r="285" spans="2:7" x14ac:dyDescent="0.25">
      <c r="B285" s="24" t="str">
        <f>INDEX(Table1[NSQMHCMO Standards],MATCH(Table3[[#This Row],[No.]],Table1[No.],0))</f>
        <v>Non-module actions</v>
      </c>
      <c r="C285" s="24" t="str">
        <f>INDEX(Table1[NSQPCH Standards],MATCH(Table3[[#This Row],[No.]],Table1[No.],0))</f>
        <v>Non-module actions</v>
      </c>
      <c r="D285" s="24" t="str">
        <f>INDEX(Table1[NSQHS Standards],MATCH(Table3[[#This Row],[No.]],Table1[No.],0))</f>
        <v>Non-module actions</v>
      </c>
      <c r="E285" s="128">
        <f>(E284)*1</f>
        <v>3.02</v>
      </c>
      <c r="F285" s="25" t="s">
        <v>410</v>
      </c>
      <c r="G285" s="25"/>
    </row>
    <row r="286" spans="2:7" x14ac:dyDescent="0.25">
      <c r="B286" s="24" t="str">
        <f>INDEX(Table1[NSQMHCMO Standards],MATCH(Table3[[#This Row],[No.]],Table1[No.],0))</f>
        <v>Non-module actions</v>
      </c>
      <c r="C286" s="24" t="str">
        <f>INDEX(Table1[NSQPCH Standards],MATCH(Table3[[#This Row],[No.]],Table1[No.],0))</f>
        <v>Non-module actions</v>
      </c>
      <c r="D286" s="24" t="str">
        <f>INDEX(Table1[NSQHS Standards],MATCH(Table3[[#This Row],[No.]],Table1[No.],0))</f>
        <v>Non-module actions</v>
      </c>
      <c r="E286" s="128">
        <f>(E285)*1</f>
        <v>3.02</v>
      </c>
      <c r="F286" s="25" t="s">
        <v>411</v>
      </c>
      <c r="G286" s="25"/>
    </row>
    <row r="287" spans="2:7" x14ac:dyDescent="0.25">
      <c r="B287" s="24" t="str">
        <f>INDEX(Table1[NSQMHCMO Standards],MATCH(Table3[[#This Row],[No.]],Table1[No.],0))</f>
        <v>Non-module actions</v>
      </c>
      <c r="C287" s="24" t="str">
        <f>INDEX(Table1[NSQPCH Standards],MATCH(Table3[[#This Row],[No.]],Table1[No.],0))</f>
        <v>Non-module actions</v>
      </c>
      <c r="D287" s="24" t="str">
        <f>INDEX(Table1[NSQHS Standards],MATCH(Table3[[#This Row],[No.]],Table1[No.],0))</f>
        <v>Non-module actions</v>
      </c>
      <c r="E287" s="128">
        <f>(E286)*1</f>
        <v>3.02</v>
      </c>
      <c r="F287" s="25" t="s">
        <v>412</v>
      </c>
      <c r="G287" s="25"/>
    </row>
    <row r="288" spans="2:7" ht="15" x14ac:dyDescent="0.25">
      <c r="B288" s="24" t="str">
        <f>INDEX(Table1[NSQMHCMO Standards],MATCH(Table3[[#This Row],[No.]],Table1[No.],0))</f>
        <v>Module actions</v>
      </c>
      <c r="C288" s="24" t="str">
        <f>INDEX(Table1[NSQPCH Standards],MATCH(Table3[[#This Row],[No.]],Table1[No.],0))</f>
        <v>Module actions</v>
      </c>
      <c r="D288" s="24" t="str">
        <f>INDEX(Table1[NSQHS Standards],MATCH(Table3[[#This Row],[No.]],Table1[No.],0))</f>
        <v>Module actions</v>
      </c>
      <c r="E288" s="126" t="s">
        <v>89</v>
      </c>
      <c r="F288" s="27"/>
      <c r="G288" s="27"/>
    </row>
    <row r="289" spans="2:7" ht="15" x14ac:dyDescent="0.25">
      <c r="B289" s="24" t="str">
        <f>INDEX(Table1[NSQMHCMO Standards],MATCH(Table3[[#This Row],[No.]],Table1[No.],0))</f>
        <v>Module actions</v>
      </c>
      <c r="C289" s="24" t="str">
        <f>INDEX(Table1[NSQPCH Standards],MATCH(Table3[[#This Row],[No.]],Table1[No.],0))</f>
        <v>Module actions</v>
      </c>
      <c r="D289" s="24" t="str">
        <f>INDEX(Table1[NSQHS Standards],MATCH(Table3[[#This Row],[No.]],Table1[No.],0))</f>
        <v>Module actions</v>
      </c>
      <c r="E289" s="127">
        <v>3.03</v>
      </c>
      <c r="F289" s="25" t="s">
        <v>408</v>
      </c>
      <c r="G289" s="25"/>
    </row>
    <row r="290" spans="2:7" x14ac:dyDescent="0.25">
      <c r="B290" s="24" t="str">
        <f>INDEX(Table1[NSQMHCMO Standards],MATCH(Table3[[#This Row],[No.]],Table1[No.],0))</f>
        <v>Module actions</v>
      </c>
      <c r="C290" s="24" t="str">
        <f>INDEX(Table1[NSQPCH Standards],MATCH(Table3[[#This Row],[No.]],Table1[No.],0))</f>
        <v>Module actions</v>
      </c>
      <c r="D290" s="24" t="str">
        <f>INDEX(Table1[NSQHS Standards],MATCH(Table3[[#This Row],[No.]],Table1[No.],0))</f>
        <v>Module actions</v>
      </c>
      <c r="E290" s="128">
        <f>(E289)*1</f>
        <v>3.03</v>
      </c>
      <c r="F290" s="25" t="s">
        <v>409</v>
      </c>
      <c r="G290" s="25"/>
    </row>
    <row r="291" spans="2:7" x14ac:dyDescent="0.25">
      <c r="B291" s="24" t="str">
        <f>INDEX(Table1[NSQMHCMO Standards],MATCH(Table3[[#This Row],[No.]],Table1[No.],0))</f>
        <v>Module actions</v>
      </c>
      <c r="C291" s="24" t="str">
        <f>INDEX(Table1[NSQPCH Standards],MATCH(Table3[[#This Row],[No.]],Table1[No.],0))</f>
        <v>Module actions</v>
      </c>
      <c r="D291" s="24" t="str">
        <f>INDEX(Table1[NSQHS Standards],MATCH(Table3[[#This Row],[No.]],Table1[No.],0))</f>
        <v>Module actions</v>
      </c>
      <c r="E291" s="128">
        <f>(E290)*1</f>
        <v>3.03</v>
      </c>
      <c r="F291" s="25" t="s">
        <v>410</v>
      </c>
      <c r="G291" s="25"/>
    </row>
    <row r="292" spans="2:7" x14ac:dyDescent="0.25">
      <c r="B292" s="24" t="str">
        <f>INDEX(Table1[NSQMHCMO Standards],MATCH(Table3[[#This Row],[No.]],Table1[No.],0))</f>
        <v>Module actions</v>
      </c>
      <c r="C292" s="24" t="str">
        <f>INDEX(Table1[NSQPCH Standards],MATCH(Table3[[#This Row],[No.]],Table1[No.],0))</f>
        <v>Module actions</v>
      </c>
      <c r="D292" s="24" t="str">
        <f>INDEX(Table1[NSQHS Standards],MATCH(Table3[[#This Row],[No.]],Table1[No.],0))</f>
        <v>Module actions</v>
      </c>
      <c r="E292" s="128">
        <f>(E291)*1</f>
        <v>3.03</v>
      </c>
      <c r="F292" s="25" t="s">
        <v>411</v>
      </c>
      <c r="G292" s="25"/>
    </row>
    <row r="293" spans="2:7" x14ac:dyDescent="0.25">
      <c r="B293" s="24" t="str">
        <f>INDEX(Table1[NSQMHCMO Standards],MATCH(Table3[[#This Row],[No.]],Table1[No.],0))</f>
        <v>Module actions</v>
      </c>
      <c r="C293" s="24" t="str">
        <f>INDEX(Table1[NSQPCH Standards],MATCH(Table3[[#This Row],[No.]],Table1[No.],0))</f>
        <v>Module actions</v>
      </c>
      <c r="D293" s="24" t="str">
        <f>INDEX(Table1[NSQHS Standards],MATCH(Table3[[#This Row],[No.]],Table1[No.],0))</f>
        <v>Module actions</v>
      </c>
      <c r="E293" s="128">
        <f>(E292)*1</f>
        <v>3.03</v>
      </c>
      <c r="F293" s="25" t="s">
        <v>412</v>
      </c>
      <c r="G293" s="25"/>
    </row>
    <row r="294" spans="2:7" ht="15.75" x14ac:dyDescent="0.25">
      <c r="B294" s="24" t="str">
        <f>INDEX(Table1[NSQMHCMO Standards],MATCH(Table3[[#This Row],[No.]],Table1[No.],0))</f>
        <v>Non-module actions</v>
      </c>
      <c r="C294" s="24" t="str">
        <f>INDEX(Table1[NSQPCH Standards],MATCH(Table3[[#This Row],[No.]],Table1[No.],0))</f>
        <v>Non-module actions</v>
      </c>
      <c r="D294" s="24" t="str">
        <f>INDEX(Table1[NSQHS Standards],MATCH(Table3[[#This Row],[No.]],Table1[No.],0))</f>
        <v>Module actions</v>
      </c>
      <c r="E294" s="125" t="s">
        <v>91</v>
      </c>
      <c r="F294" s="26"/>
      <c r="G294" s="26"/>
    </row>
    <row r="295" spans="2:7" ht="15" x14ac:dyDescent="0.25">
      <c r="B295" s="24" t="str">
        <f>INDEX(Table1[NSQMHCMO Standards],MATCH(Table3[[#This Row],[No.]],Table1[No.],0))</f>
        <v>Non-module actions</v>
      </c>
      <c r="C295" s="24" t="str">
        <f>INDEX(Table1[NSQPCH Standards],MATCH(Table3[[#This Row],[No.]],Table1[No.],0))</f>
        <v>Non-module actions</v>
      </c>
      <c r="D295" s="24" t="str">
        <f>INDEX(Table1[NSQHS Standards],MATCH(Table3[[#This Row],[No.]],Table1[No.],0))</f>
        <v>Module actions</v>
      </c>
      <c r="E295" s="126" t="s">
        <v>91</v>
      </c>
      <c r="F295" s="27"/>
      <c r="G295" s="27"/>
    </row>
    <row r="296" spans="2:7" ht="15" x14ac:dyDescent="0.25">
      <c r="B296" s="24" t="str">
        <f>INDEX(Table1[NSQMHCMO Standards],MATCH(Table3[[#This Row],[No.]],Table1[No.],0))</f>
        <v>Non-module actions</v>
      </c>
      <c r="C296" s="24" t="str">
        <f>INDEX(Table1[NSQPCH Standards],MATCH(Table3[[#This Row],[No.]],Table1[No.],0))</f>
        <v>Non-module actions</v>
      </c>
      <c r="D296" s="24" t="str">
        <f>INDEX(Table1[NSQHS Standards],MATCH(Table3[[#This Row],[No.]],Table1[No.],0))</f>
        <v>Module actions</v>
      </c>
      <c r="E296" s="127">
        <v>3.04</v>
      </c>
      <c r="F296" s="25" t="s">
        <v>408</v>
      </c>
      <c r="G296" s="25"/>
    </row>
    <row r="297" spans="2:7" x14ac:dyDescent="0.25">
      <c r="B297" s="24" t="str">
        <f>INDEX(Table1[NSQMHCMO Standards],MATCH(Table3[[#This Row],[No.]],Table1[No.],0))</f>
        <v>Non-module actions</v>
      </c>
      <c r="C297" s="24" t="str">
        <f>INDEX(Table1[NSQPCH Standards],MATCH(Table3[[#This Row],[No.]],Table1[No.],0))</f>
        <v>Non-module actions</v>
      </c>
      <c r="D297" s="24" t="str">
        <f>INDEX(Table1[NSQHS Standards],MATCH(Table3[[#This Row],[No.]],Table1[No.],0))</f>
        <v>Module actions</v>
      </c>
      <c r="E297" s="128">
        <f>(E296)*1</f>
        <v>3.04</v>
      </c>
      <c r="F297" s="25" t="s">
        <v>409</v>
      </c>
      <c r="G297" s="25"/>
    </row>
    <row r="298" spans="2:7" x14ac:dyDescent="0.25">
      <c r="B298" s="24" t="str">
        <f>INDEX(Table1[NSQMHCMO Standards],MATCH(Table3[[#This Row],[No.]],Table1[No.],0))</f>
        <v>Non-module actions</v>
      </c>
      <c r="C298" s="24" t="str">
        <f>INDEX(Table1[NSQPCH Standards],MATCH(Table3[[#This Row],[No.]],Table1[No.],0))</f>
        <v>Non-module actions</v>
      </c>
      <c r="D298" s="24" t="str">
        <f>INDEX(Table1[NSQHS Standards],MATCH(Table3[[#This Row],[No.]],Table1[No.],0))</f>
        <v>Module actions</v>
      </c>
      <c r="E298" s="128">
        <f>(E297)*1</f>
        <v>3.04</v>
      </c>
      <c r="F298" s="25" t="s">
        <v>410</v>
      </c>
      <c r="G298" s="25"/>
    </row>
    <row r="299" spans="2:7" x14ac:dyDescent="0.25">
      <c r="B299" s="24" t="str">
        <f>INDEX(Table1[NSQMHCMO Standards],MATCH(Table3[[#This Row],[No.]],Table1[No.],0))</f>
        <v>Non-module actions</v>
      </c>
      <c r="C299" s="24" t="str">
        <f>INDEX(Table1[NSQPCH Standards],MATCH(Table3[[#This Row],[No.]],Table1[No.],0))</f>
        <v>Non-module actions</v>
      </c>
      <c r="D299" s="24" t="str">
        <f>INDEX(Table1[NSQHS Standards],MATCH(Table3[[#This Row],[No.]],Table1[No.],0))</f>
        <v>Module actions</v>
      </c>
      <c r="E299" s="128">
        <f>(E298)*1</f>
        <v>3.04</v>
      </c>
      <c r="F299" s="25" t="s">
        <v>411</v>
      </c>
      <c r="G299" s="25"/>
    </row>
    <row r="300" spans="2:7" x14ac:dyDescent="0.25">
      <c r="B300" s="24" t="str">
        <f>INDEX(Table1[NSQMHCMO Standards],MATCH(Table3[[#This Row],[No.]],Table1[No.],0))</f>
        <v>Non-module actions</v>
      </c>
      <c r="C300" s="24" t="str">
        <f>INDEX(Table1[NSQPCH Standards],MATCH(Table3[[#This Row],[No.]],Table1[No.],0))</f>
        <v>Non-module actions</v>
      </c>
      <c r="D300" s="24" t="str">
        <f>INDEX(Table1[NSQHS Standards],MATCH(Table3[[#This Row],[No.]],Table1[No.],0))</f>
        <v>Module actions</v>
      </c>
      <c r="E300" s="128">
        <f>(E299)*1</f>
        <v>3.04</v>
      </c>
      <c r="F300" s="25" t="s">
        <v>412</v>
      </c>
      <c r="G300" s="25"/>
    </row>
    <row r="301" spans="2:7" ht="15.75" x14ac:dyDescent="0.25">
      <c r="B301" s="24" t="str">
        <f>INDEX(Table1[NSQMHCMO Standards],MATCH(Table3[[#This Row],[No.]],Table1[No.],0))</f>
        <v>Non-module actions</v>
      </c>
      <c r="C301" s="24" t="str">
        <f>INDEX(Table1[NSQPCH Standards],MATCH(Table3[[#This Row],[No.]],Table1[No.],0))</f>
        <v>Non-module actions</v>
      </c>
      <c r="D301" s="24" t="str">
        <f>INDEX(Table1[NSQHS Standards],MATCH(Table3[[#This Row],[No.]],Table1[No.],0))</f>
        <v>Non-module actions</v>
      </c>
      <c r="E301" s="125" t="s">
        <v>93</v>
      </c>
      <c r="F301" s="26"/>
      <c r="G301" s="26"/>
    </row>
    <row r="302" spans="2:7" ht="15" x14ac:dyDescent="0.25">
      <c r="B302" s="24" t="str">
        <f>INDEX(Table1[NSQMHCMO Standards],MATCH(Table3[[#This Row],[No.]],Table1[No.],0))</f>
        <v>Non-module actions</v>
      </c>
      <c r="C302" s="24" t="str">
        <f>INDEX(Table1[NSQPCH Standards],MATCH(Table3[[#This Row],[No.]],Table1[No.],0))</f>
        <v>Non-module actions</v>
      </c>
      <c r="D302" s="24" t="str">
        <f>INDEX(Table1[NSQHS Standards],MATCH(Table3[[#This Row],[No.]],Table1[No.],0))</f>
        <v>Non-module actions</v>
      </c>
      <c r="E302" s="126" t="s">
        <v>94</v>
      </c>
      <c r="F302" s="27"/>
      <c r="G302" s="27"/>
    </row>
    <row r="303" spans="2:7" ht="15" x14ac:dyDescent="0.25">
      <c r="B303" s="24" t="str">
        <f>INDEX(Table1[NSQMHCMO Standards],MATCH(Table3[[#This Row],[No.]],Table1[No.],0))</f>
        <v>Non-module actions</v>
      </c>
      <c r="C303" s="24" t="str">
        <f>INDEX(Table1[NSQPCH Standards],MATCH(Table3[[#This Row],[No.]],Table1[No.],0))</f>
        <v>Non-module actions</v>
      </c>
      <c r="D303" s="24" t="str">
        <f>INDEX(Table1[NSQHS Standards],MATCH(Table3[[#This Row],[No.]],Table1[No.],0))</f>
        <v>Non-module actions</v>
      </c>
      <c r="E303" s="127">
        <v>3.05</v>
      </c>
      <c r="F303" s="25" t="s">
        <v>408</v>
      </c>
      <c r="G303" s="25"/>
    </row>
    <row r="304" spans="2:7" x14ac:dyDescent="0.25">
      <c r="B304" s="24" t="str">
        <f>INDEX(Table1[NSQMHCMO Standards],MATCH(Table3[[#This Row],[No.]],Table1[No.],0))</f>
        <v>Non-module actions</v>
      </c>
      <c r="C304" s="24" t="str">
        <f>INDEX(Table1[NSQPCH Standards],MATCH(Table3[[#This Row],[No.]],Table1[No.],0))</f>
        <v>Non-module actions</v>
      </c>
      <c r="D304" s="24" t="str">
        <f>INDEX(Table1[NSQHS Standards],MATCH(Table3[[#This Row],[No.]],Table1[No.],0))</f>
        <v>Non-module actions</v>
      </c>
      <c r="E304" s="128">
        <f>(E303)*1</f>
        <v>3.05</v>
      </c>
      <c r="F304" s="25" t="s">
        <v>409</v>
      </c>
      <c r="G304" s="25"/>
    </row>
    <row r="305" spans="2:7" x14ac:dyDescent="0.25">
      <c r="B305" s="24" t="str">
        <f>INDEX(Table1[NSQMHCMO Standards],MATCH(Table3[[#This Row],[No.]],Table1[No.],0))</f>
        <v>Non-module actions</v>
      </c>
      <c r="C305" s="24" t="str">
        <f>INDEX(Table1[NSQPCH Standards],MATCH(Table3[[#This Row],[No.]],Table1[No.],0))</f>
        <v>Non-module actions</v>
      </c>
      <c r="D305" s="24" t="str">
        <f>INDEX(Table1[NSQHS Standards],MATCH(Table3[[#This Row],[No.]],Table1[No.],0))</f>
        <v>Non-module actions</v>
      </c>
      <c r="E305" s="128">
        <f>(E304)*1</f>
        <v>3.05</v>
      </c>
      <c r="F305" s="25" t="s">
        <v>410</v>
      </c>
      <c r="G305" s="25"/>
    </row>
    <row r="306" spans="2:7" x14ac:dyDescent="0.25">
      <c r="B306" s="24" t="str">
        <f>INDEX(Table1[NSQMHCMO Standards],MATCH(Table3[[#This Row],[No.]],Table1[No.],0))</f>
        <v>Non-module actions</v>
      </c>
      <c r="C306" s="24" t="str">
        <f>INDEX(Table1[NSQPCH Standards],MATCH(Table3[[#This Row],[No.]],Table1[No.],0))</f>
        <v>Non-module actions</v>
      </c>
      <c r="D306" s="24" t="str">
        <f>INDEX(Table1[NSQHS Standards],MATCH(Table3[[#This Row],[No.]],Table1[No.],0))</f>
        <v>Non-module actions</v>
      </c>
      <c r="E306" s="128">
        <f>(E305)*1</f>
        <v>3.05</v>
      </c>
      <c r="F306" s="25" t="s">
        <v>411</v>
      </c>
      <c r="G306" s="25"/>
    </row>
    <row r="307" spans="2:7" x14ac:dyDescent="0.25">
      <c r="B307" s="24" t="str">
        <f>INDEX(Table1[NSQMHCMO Standards],MATCH(Table3[[#This Row],[No.]],Table1[No.],0))</f>
        <v>Non-module actions</v>
      </c>
      <c r="C307" s="24" t="str">
        <f>INDEX(Table1[NSQPCH Standards],MATCH(Table3[[#This Row],[No.]],Table1[No.],0))</f>
        <v>Non-module actions</v>
      </c>
      <c r="D307" s="24" t="str">
        <f>INDEX(Table1[NSQHS Standards],MATCH(Table3[[#This Row],[No.]],Table1[No.],0))</f>
        <v>Non-module actions</v>
      </c>
      <c r="E307" s="128">
        <f>(E306)*1</f>
        <v>3.05</v>
      </c>
      <c r="F307" s="25" t="s">
        <v>412</v>
      </c>
      <c r="G307" s="25"/>
    </row>
    <row r="308" spans="2:7" ht="15" x14ac:dyDescent="0.25">
      <c r="B308" s="24" t="str">
        <f>INDEX(Table1[NSQMHCMO Standards],MATCH(Table3[[#This Row],[No.]],Table1[No.],0))</f>
        <v>Non-module actions</v>
      </c>
      <c r="C308" s="24" t="str">
        <f>INDEX(Table1[NSQPCH Standards],MATCH(Table3[[#This Row],[No.]],Table1[No.],0))</f>
        <v>Non-module actions</v>
      </c>
      <c r="D308" s="24" t="str">
        <f>INDEX(Table1[NSQHS Standards],MATCH(Table3[[#This Row],[No.]],Table1[No.],0))</f>
        <v>Non-module actions</v>
      </c>
      <c r="E308" s="126" t="s">
        <v>96</v>
      </c>
      <c r="F308" s="27"/>
      <c r="G308" s="27"/>
    </row>
    <row r="309" spans="2:7" ht="15" x14ac:dyDescent="0.25">
      <c r="B309" s="24" t="str">
        <f>INDEX(Table1[NSQMHCMO Standards],MATCH(Table3[[#This Row],[No.]],Table1[No.],0))</f>
        <v>Non-module actions</v>
      </c>
      <c r="C309" s="24" t="str">
        <f>INDEX(Table1[NSQPCH Standards],MATCH(Table3[[#This Row],[No.]],Table1[No.],0))</f>
        <v>Non-module actions</v>
      </c>
      <c r="D309" s="24" t="str">
        <f>INDEX(Table1[NSQHS Standards],MATCH(Table3[[#This Row],[No.]],Table1[No.],0))</f>
        <v>Non-module actions</v>
      </c>
      <c r="E309" s="127">
        <v>3.06</v>
      </c>
      <c r="F309" s="25" t="s">
        <v>408</v>
      </c>
      <c r="G309" s="25"/>
    </row>
    <row r="310" spans="2:7" x14ac:dyDescent="0.25">
      <c r="B310" s="24" t="str">
        <f>INDEX(Table1[NSQMHCMO Standards],MATCH(Table3[[#This Row],[No.]],Table1[No.],0))</f>
        <v>Non-module actions</v>
      </c>
      <c r="C310" s="24" t="str">
        <f>INDEX(Table1[NSQPCH Standards],MATCH(Table3[[#This Row],[No.]],Table1[No.],0))</f>
        <v>Non-module actions</v>
      </c>
      <c r="D310" s="24" t="str">
        <f>INDEX(Table1[NSQHS Standards],MATCH(Table3[[#This Row],[No.]],Table1[No.],0))</f>
        <v>Non-module actions</v>
      </c>
      <c r="E310" s="128">
        <f>(E309)*1</f>
        <v>3.06</v>
      </c>
      <c r="F310" s="25" t="s">
        <v>409</v>
      </c>
      <c r="G310" s="25"/>
    </row>
    <row r="311" spans="2:7" x14ac:dyDescent="0.25">
      <c r="B311" s="24" t="str">
        <f>INDEX(Table1[NSQMHCMO Standards],MATCH(Table3[[#This Row],[No.]],Table1[No.],0))</f>
        <v>Non-module actions</v>
      </c>
      <c r="C311" s="24" t="str">
        <f>INDEX(Table1[NSQPCH Standards],MATCH(Table3[[#This Row],[No.]],Table1[No.],0))</f>
        <v>Non-module actions</v>
      </c>
      <c r="D311" s="24" t="str">
        <f>INDEX(Table1[NSQHS Standards],MATCH(Table3[[#This Row],[No.]],Table1[No.],0))</f>
        <v>Non-module actions</v>
      </c>
      <c r="E311" s="128">
        <f>(E310)*1</f>
        <v>3.06</v>
      </c>
      <c r="F311" s="25" t="s">
        <v>410</v>
      </c>
      <c r="G311" s="25"/>
    </row>
    <row r="312" spans="2:7" x14ac:dyDescent="0.25">
      <c r="B312" s="24" t="str">
        <f>INDEX(Table1[NSQMHCMO Standards],MATCH(Table3[[#This Row],[No.]],Table1[No.],0))</f>
        <v>Non-module actions</v>
      </c>
      <c r="C312" s="24" t="str">
        <f>INDEX(Table1[NSQPCH Standards],MATCH(Table3[[#This Row],[No.]],Table1[No.],0))</f>
        <v>Non-module actions</v>
      </c>
      <c r="D312" s="24" t="str">
        <f>INDEX(Table1[NSQHS Standards],MATCH(Table3[[#This Row],[No.]],Table1[No.],0))</f>
        <v>Non-module actions</v>
      </c>
      <c r="E312" s="128">
        <f>(E311)*1</f>
        <v>3.06</v>
      </c>
      <c r="F312" s="25" t="s">
        <v>411</v>
      </c>
      <c r="G312" s="25"/>
    </row>
    <row r="313" spans="2:7" x14ac:dyDescent="0.25">
      <c r="B313" s="24" t="str">
        <f>INDEX(Table1[NSQMHCMO Standards],MATCH(Table3[[#This Row],[No.]],Table1[No.],0))</f>
        <v>Non-module actions</v>
      </c>
      <c r="C313" s="24" t="str">
        <f>INDEX(Table1[NSQPCH Standards],MATCH(Table3[[#This Row],[No.]],Table1[No.],0))</f>
        <v>Non-module actions</v>
      </c>
      <c r="D313" s="24" t="str">
        <f>INDEX(Table1[NSQHS Standards],MATCH(Table3[[#This Row],[No.]],Table1[No.],0))</f>
        <v>Non-module actions</v>
      </c>
      <c r="E313" s="128">
        <f>(E312)*1</f>
        <v>3.06</v>
      </c>
      <c r="F313" s="25" t="s">
        <v>412</v>
      </c>
      <c r="G313" s="25"/>
    </row>
    <row r="314" spans="2:7" ht="15.75" x14ac:dyDescent="0.25">
      <c r="B314" s="24" t="str">
        <f>INDEX(Table1[NSQMHCMO Standards],MATCH(Table3[[#This Row],[No.]],Table1[No.],0))</f>
        <v>Non-module actions</v>
      </c>
      <c r="C314" s="24" t="str">
        <f>INDEX(Table1[NSQPCH Standards],MATCH(Table3[[#This Row],[No.]],Table1[No.],0))</f>
        <v>Module actions</v>
      </c>
      <c r="D314" s="24" t="str">
        <f>INDEX(Table1[NSQHS Standards],MATCH(Table3[[#This Row],[No.]],Table1[No.],0))</f>
        <v>Non-module actions</v>
      </c>
      <c r="E314" s="125" t="s">
        <v>98</v>
      </c>
      <c r="F314" s="26"/>
      <c r="G314" s="26"/>
    </row>
    <row r="315" spans="2:7" ht="15" x14ac:dyDescent="0.25">
      <c r="B315" s="24" t="str">
        <f>INDEX(Table1[NSQMHCMO Standards],MATCH(Table3[[#This Row],[No.]],Table1[No.],0))</f>
        <v>Non-module actions</v>
      </c>
      <c r="C315" s="24" t="str">
        <f>INDEX(Table1[NSQPCH Standards],MATCH(Table3[[#This Row],[No.]],Table1[No.],0))</f>
        <v>Module actions</v>
      </c>
      <c r="D315" s="24" t="str">
        <f>INDEX(Table1[NSQHS Standards],MATCH(Table3[[#This Row],[No.]],Table1[No.],0))</f>
        <v>Non-module actions</v>
      </c>
      <c r="E315" s="126" t="s">
        <v>99</v>
      </c>
      <c r="F315" s="27"/>
      <c r="G315" s="27"/>
    </row>
    <row r="316" spans="2:7" ht="15" x14ac:dyDescent="0.25">
      <c r="B316" s="24" t="str">
        <f>INDEX(Table1[NSQMHCMO Standards],MATCH(Table3[[#This Row],[No.]],Table1[No.],0))</f>
        <v>Non-module actions</v>
      </c>
      <c r="C316" s="24" t="str">
        <f>INDEX(Table1[NSQPCH Standards],MATCH(Table3[[#This Row],[No.]],Table1[No.],0))</f>
        <v>Module actions</v>
      </c>
      <c r="D316" s="24" t="str">
        <f>INDEX(Table1[NSQHS Standards],MATCH(Table3[[#This Row],[No.]],Table1[No.],0))</f>
        <v>Non-module actions</v>
      </c>
      <c r="E316" s="127">
        <v>3.07</v>
      </c>
      <c r="F316" s="25" t="s">
        <v>408</v>
      </c>
      <c r="G316" s="25"/>
    </row>
    <row r="317" spans="2:7" x14ac:dyDescent="0.25">
      <c r="B317" s="24" t="str">
        <f>INDEX(Table1[NSQMHCMO Standards],MATCH(Table3[[#This Row],[No.]],Table1[No.],0))</f>
        <v>Non-module actions</v>
      </c>
      <c r="C317" s="24" t="str">
        <f>INDEX(Table1[NSQPCH Standards],MATCH(Table3[[#This Row],[No.]],Table1[No.],0))</f>
        <v>Module actions</v>
      </c>
      <c r="D317" s="24" t="str">
        <f>INDEX(Table1[NSQHS Standards],MATCH(Table3[[#This Row],[No.]],Table1[No.],0))</f>
        <v>Non-module actions</v>
      </c>
      <c r="E317" s="128">
        <f>(E316)*1</f>
        <v>3.07</v>
      </c>
      <c r="F317" s="25" t="s">
        <v>409</v>
      </c>
      <c r="G317" s="25"/>
    </row>
    <row r="318" spans="2:7" x14ac:dyDescent="0.25">
      <c r="B318" s="24" t="str">
        <f>INDEX(Table1[NSQMHCMO Standards],MATCH(Table3[[#This Row],[No.]],Table1[No.],0))</f>
        <v>Non-module actions</v>
      </c>
      <c r="C318" s="24" t="str">
        <f>INDEX(Table1[NSQPCH Standards],MATCH(Table3[[#This Row],[No.]],Table1[No.],0))</f>
        <v>Module actions</v>
      </c>
      <c r="D318" s="24" t="str">
        <f>INDEX(Table1[NSQHS Standards],MATCH(Table3[[#This Row],[No.]],Table1[No.],0))</f>
        <v>Non-module actions</v>
      </c>
      <c r="E318" s="128">
        <f>(E317)*1</f>
        <v>3.07</v>
      </c>
      <c r="F318" s="25" t="s">
        <v>410</v>
      </c>
      <c r="G318" s="25"/>
    </row>
    <row r="319" spans="2:7" x14ac:dyDescent="0.25">
      <c r="B319" s="24" t="str">
        <f>INDEX(Table1[NSQMHCMO Standards],MATCH(Table3[[#This Row],[No.]],Table1[No.],0))</f>
        <v>Non-module actions</v>
      </c>
      <c r="C319" s="24" t="str">
        <f>INDEX(Table1[NSQPCH Standards],MATCH(Table3[[#This Row],[No.]],Table1[No.],0))</f>
        <v>Module actions</v>
      </c>
      <c r="D319" s="24" t="str">
        <f>INDEX(Table1[NSQHS Standards],MATCH(Table3[[#This Row],[No.]],Table1[No.],0))</f>
        <v>Non-module actions</v>
      </c>
      <c r="E319" s="128">
        <f>(E318)*1</f>
        <v>3.07</v>
      </c>
      <c r="F319" s="25" t="s">
        <v>411</v>
      </c>
      <c r="G319" s="25"/>
    </row>
    <row r="320" spans="2:7" x14ac:dyDescent="0.25">
      <c r="B320" s="24" t="str">
        <f>INDEX(Table1[NSQMHCMO Standards],MATCH(Table3[[#This Row],[No.]],Table1[No.],0))</f>
        <v>Non-module actions</v>
      </c>
      <c r="C320" s="24" t="str">
        <f>INDEX(Table1[NSQPCH Standards],MATCH(Table3[[#This Row],[No.]],Table1[No.],0))</f>
        <v>Module actions</v>
      </c>
      <c r="D320" s="24" t="str">
        <f>INDEX(Table1[NSQHS Standards],MATCH(Table3[[#This Row],[No.]],Table1[No.],0))</f>
        <v>Non-module actions</v>
      </c>
      <c r="E320" s="128">
        <f>(E319)*1</f>
        <v>3.07</v>
      </c>
      <c r="F320" s="25" t="s">
        <v>412</v>
      </c>
      <c r="G320" s="25"/>
    </row>
    <row r="321" spans="2:7" ht="15" x14ac:dyDescent="0.25">
      <c r="B321" s="24" t="str">
        <f>INDEX(Table1[NSQMHCMO Standards],MATCH(Table3[[#This Row],[No.]],Table1[No.],0))</f>
        <v>Non-module actions</v>
      </c>
      <c r="C321" s="24" t="str">
        <f>INDEX(Table1[NSQPCH Standards],MATCH(Table3[[#This Row],[No.]],Table1[No.],0))</f>
        <v>Non-module actions</v>
      </c>
      <c r="D321" s="24" t="str">
        <f>INDEX(Table1[NSQHS Standards],MATCH(Table3[[#This Row],[No.]],Table1[No.],0))</f>
        <v>Non-module actions</v>
      </c>
      <c r="E321" s="126" t="s">
        <v>101</v>
      </c>
      <c r="F321" s="27"/>
      <c r="G321" s="27"/>
    </row>
    <row r="322" spans="2:7" ht="15" x14ac:dyDescent="0.25">
      <c r="B322" s="24" t="str">
        <f>INDEX(Table1[NSQMHCMO Standards],MATCH(Table3[[#This Row],[No.]],Table1[No.],0))</f>
        <v>Non-module actions</v>
      </c>
      <c r="C322" s="24" t="str">
        <f>INDEX(Table1[NSQPCH Standards],MATCH(Table3[[#This Row],[No.]],Table1[No.],0))</f>
        <v>Non-module actions</v>
      </c>
      <c r="D322" s="24" t="str">
        <f>INDEX(Table1[NSQHS Standards],MATCH(Table3[[#This Row],[No.]],Table1[No.],0))</f>
        <v>Non-module actions</v>
      </c>
      <c r="E322" s="127">
        <v>3.08</v>
      </c>
      <c r="F322" s="25" t="s">
        <v>408</v>
      </c>
      <c r="G322" s="25"/>
    </row>
    <row r="323" spans="2:7" x14ac:dyDescent="0.25">
      <c r="B323" s="24" t="str">
        <f>INDEX(Table1[NSQMHCMO Standards],MATCH(Table3[[#This Row],[No.]],Table1[No.],0))</f>
        <v>Non-module actions</v>
      </c>
      <c r="C323" s="24" t="str">
        <f>INDEX(Table1[NSQPCH Standards],MATCH(Table3[[#This Row],[No.]],Table1[No.],0))</f>
        <v>Non-module actions</v>
      </c>
      <c r="D323" s="24" t="str">
        <f>INDEX(Table1[NSQHS Standards],MATCH(Table3[[#This Row],[No.]],Table1[No.],0))</f>
        <v>Non-module actions</v>
      </c>
      <c r="E323" s="128">
        <f>(E322)*1</f>
        <v>3.08</v>
      </c>
      <c r="F323" s="25" t="s">
        <v>409</v>
      </c>
      <c r="G323" s="25"/>
    </row>
    <row r="324" spans="2:7" x14ac:dyDescent="0.25">
      <c r="B324" s="24" t="str">
        <f>INDEX(Table1[NSQMHCMO Standards],MATCH(Table3[[#This Row],[No.]],Table1[No.],0))</f>
        <v>Non-module actions</v>
      </c>
      <c r="C324" s="24" t="str">
        <f>INDEX(Table1[NSQPCH Standards],MATCH(Table3[[#This Row],[No.]],Table1[No.],0))</f>
        <v>Non-module actions</v>
      </c>
      <c r="D324" s="24" t="str">
        <f>INDEX(Table1[NSQHS Standards],MATCH(Table3[[#This Row],[No.]],Table1[No.],0))</f>
        <v>Non-module actions</v>
      </c>
      <c r="E324" s="128">
        <f>(E323)*1</f>
        <v>3.08</v>
      </c>
      <c r="F324" s="25" t="s">
        <v>410</v>
      </c>
      <c r="G324" s="25"/>
    </row>
    <row r="325" spans="2:7" x14ac:dyDescent="0.25">
      <c r="B325" s="24" t="str">
        <f>INDEX(Table1[NSQMHCMO Standards],MATCH(Table3[[#This Row],[No.]],Table1[No.],0))</f>
        <v>Non-module actions</v>
      </c>
      <c r="C325" s="24" t="str">
        <f>INDEX(Table1[NSQPCH Standards],MATCH(Table3[[#This Row],[No.]],Table1[No.],0))</f>
        <v>Non-module actions</v>
      </c>
      <c r="D325" s="24" t="str">
        <f>INDEX(Table1[NSQHS Standards],MATCH(Table3[[#This Row],[No.]],Table1[No.],0))</f>
        <v>Non-module actions</v>
      </c>
      <c r="E325" s="128">
        <f>(E324)*1</f>
        <v>3.08</v>
      </c>
      <c r="F325" s="25" t="s">
        <v>411</v>
      </c>
      <c r="G325" s="25"/>
    </row>
    <row r="326" spans="2:7" x14ac:dyDescent="0.25">
      <c r="B326" s="24" t="str">
        <f>INDEX(Table1[NSQMHCMO Standards],MATCH(Table3[[#This Row],[No.]],Table1[No.],0))</f>
        <v>Non-module actions</v>
      </c>
      <c r="C326" s="24" t="str">
        <f>INDEX(Table1[NSQPCH Standards],MATCH(Table3[[#This Row],[No.]],Table1[No.],0))</f>
        <v>Non-module actions</v>
      </c>
      <c r="D326" s="24" t="str">
        <f>INDEX(Table1[NSQHS Standards],MATCH(Table3[[#This Row],[No.]],Table1[No.],0))</f>
        <v>Non-module actions</v>
      </c>
      <c r="E326" s="128">
        <f>(E325)*1</f>
        <v>3.08</v>
      </c>
      <c r="F326" s="25" t="s">
        <v>412</v>
      </c>
      <c r="G326" s="25"/>
    </row>
    <row r="327" spans="2:7" ht="15" x14ac:dyDescent="0.25">
      <c r="B327" s="24" t="str">
        <f>INDEX(Table1[NSQMHCMO Standards],MATCH(Table3[[#This Row],[No.]],Table1[No.],0))</f>
        <v>Non-module actions</v>
      </c>
      <c r="C327" s="24" t="str">
        <f>INDEX(Table1[NSQPCH Standards],MATCH(Table3[[#This Row],[No.]],Table1[No.],0))</f>
        <v>Non-module actions</v>
      </c>
      <c r="D327" s="24" t="str">
        <f>INDEX(Table1[NSQHS Standards],MATCH(Table3[[#This Row],[No.]],Table1[No.],0))</f>
        <v>Non-module actions</v>
      </c>
      <c r="E327" s="126" t="s">
        <v>103</v>
      </c>
      <c r="F327" s="27"/>
      <c r="G327" s="27"/>
    </row>
    <row r="328" spans="2:7" ht="15" x14ac:dyDescent="0.25">
      <c r="B328" s="24" t="str">
        <f>INDEX(Table1[NSQMHCMO Standards],MATCH(Table3[[#This Row],[No.]],Table1[No.],0))</f>
        <v>Non-module actions</v>
      </c>
      <c r="C328" s="24" t="str">
        <f>INDEX(Table1[NSQPCH Standards],MATCH(Table3[[#This Row],[No.]],Table1[No.],0))</f>
        <v>Non-module actions</v>
      </c>
      <c r="D328" s="24" t="str">
        <f>INDEX(Table1[NSQHS Standards],MATCH(Table3[[#This Row],[No.]],Table1[No.],0))</f>
        <v>Non-module actions</v>
      </c>
      <c r="E328" s="127">
        <v>3.09</v>
      </c>
      <c r="F328" s="25" t="s">
        <v>408</v>
      </c>
      <c r="G328" s="25"/>
    </row>
    <row r="329" spans="2:7" x14ac:dyDescent="0.25">
      <c r="B329" s="24" t="str">
        <f>INDEX(Table1[NSQMHCMO Standards],MATCH(Table3[[#This Row],[No.]],Table1[No.],0))</f>
        <v>Non-module actions</v>
      </c>
      <c r="C329" s="24" t="str">
        <f>INDEX(Table1[NSQPCH Standards],MATCH(Table3[[#This Row],[No.]],Table1[No.],0))</f>
        <v>Non-module actions</v>
      </c>
      <c r="D329" s="24" t="str">
        <f>INDEX(Table1[NSQHS Standards],MATCH(Table3[[#This Row],[No.]],Table1[No.],0))</f>
        <v>Non-module actions</v>
      </c>
      <c r="E329" s="128">
        <f>(E328)*1</f>
        <v>3.09</v>
      </c>
      <c r="F329" s="25" t="s">
        <v>409</v>
      </c>
      <c r="G329" s="25"/>
    </row>
    <row r="330" spans="2:7" x14ac:dyDescent="0.25">
      <c r="B330" s="24" t="str">
        <f>INDEX(Table1[NSQMHCMO Standards],MATCH(Table3[[#This Row],[No.]],Table1[No.],0))</f>
        <v>Non-module actions</v>
      </c>
      <c r="C330" s="24" t="str">
        <f>INDEX(Table1[NSQPCH Standards],MATCH(Table3[[#This Row],[No.]],Table1[No.],0))</f>
        <v>Non-module actions</v>
      </c>
      <c r="D330" s="24" t="str">
        <f>INDEX(Table1[NSQHS Standards],MATCH(Table3[[#This Row],[No.]],Table1[No.],0))</f>
        <v>Non-module actions</v>
      </c>
      <c r="E330" s="128">
        <f>(E329)*1</f>
        <v>3.09</v>
      </c>
      <c r="F330" s="25" t="s">
        <v>410</v>
      </c>
      <c r="G330" s="25"/>
    </row>
    <row r="331" spans="2:7" x14ac:dyDescent="0.25">
      <c r="B331" s="24" t="str">
        <f>INDEX(Table1[NSQMHCMO Standards],MATCH(Table3[[#This Row],[No.]],Table1[No.],0))</f>
        <v>Non-module actions</v>
      </c>
      <c r="C331" s="24" t="str">
        <f>INDEX(Table1[NSQPCH Standards],MATCH(Table3[[#This Row],[No.]],Table1[No.],0))</f>
        <v>Non-module actions</v>
      </c>
      <c r="D331" s="24" t="str">
        <f>INDEX(Table1[NSQHS Standards],MATCH(Table3[[#This Row],[No.]],Table1[No.],0))</f>
        <v>Non-module actions</v>
      </c>
      <c r="E331" s="128">
        <f>(E330)*1</f>
        <v>3.09</v>
      </c>
      <c r="F331" s="25" t="s">
        <v>411</v>
      </c>
      <c r="G331" s="25"/>
    </row>
    <row r="332" spans="2:7" x14ac:dyDescent="0.25">
      <c r="B332" s="24" t="str">
        <f>INDEX(Table1[NSQMHCMO Standards],MATCH(Table3[[#This Row],[No.]],Table1[No.],0))</f>
        <v>Non-module actions</v>
      </c>
      <c r="C332" s="24" t="str">
        <f>INDEX(Table1[NSQPCH Standards],MATCH(Table3[[#This Row],[No.]],Table1[No.],0))</f>
        <v>Non-module actions</v>
      </c>
      <c r="D332" s="24" t="str">
        <f>INDEX(Table1[NSQHS Standards],MATCH(Table3[[#This Row],[No.]],Table1[No.],0))</f>
        <v>Non-module actions</v>
      </c>
      <c r="E332" s="128">
        <f>(E331)*1</f>
        <v>3.09</v>
      </c>
      <c r="F332" s="25" t="s">
        <v>412</v>
      </c>
      <c r="G332" s="25"/>
    </row>
    <row r="333" spans="2:7" ht="15.75" x14ac:dyDescent="0.25">
      <c r="B333" s="24" t="str">
        <f>INDEX(Table1[NSQMHCMO Standards],MATCH(Table3[[#This Row],[No.]],Table1[No.],0))</f>
        <v>Non-module actions</v>
      </c>
      <c r="C333" s="24" t="str">
        <f>INDEX(Table1[NSQPCH Standards],MATCH(Table3[[#This Row],[No.]],Table1[No.],0))</f>
        <v>Non-module actions</v>
      </c>
      <c r="D333" s="24" t="str">
        <f>INDEX(Table1[NSQHS Standards],MATCH(Table3[[#This Row],[No.]],Table1[No.],0))</f>
        <v>Non-module actions</v>
      </c>
      <c r="E333" s="125" t="s">
        <v>105</v>
      </c>
      <c r="F333" s="26"/>
      <c r="G333" s="26"/>
    </row>
    <row r="334" spans="2:7" ht="15" x14ac:dyDescent="0.25">
      <c r="B334" s="24" t="str">
        <f>INDEX(Table1[NSQMHCMO Standards],MATCH(Table3[[#This Row],[No.]],Table1[No.],0))</f>
        <v>Non-module actions</v>
      </c>
      <c r="C334" s="24" t="str">
        <f>INDEX(Table1[NSQPCH Standards],MATCH(Table3[[#This Row],[No.]],Table1[No.],0))</f>
        <v>Non-module actions</v>
      </c>
      <c r="D334" s="24" t="str">
        <f>INDEX(Table1[NSQHS Standards],MATCH(Table3[[#This Row],[No.]],Table1[No.],0))</f>
        <v>Non-module actions</v>
      </c>
      <c r="E334" s="126" t="s">
        <v>106</v>
      </c>
      <c r="F334" s="27"/>
      <c r="G334" s="27"/>
    </row>
    <row r="335" spans="2:7" ht="15" x14ac:dyDescent="0.25">
      <c r="B335" s="24" t="e">
        <f>INDEX(Table1[NSQMHCMO Standards],MATCH(Table3[[#This Row],[No.]],Table1[No.],0))</f>
        <v>#N/A</v>
      </c>
      <c r="C335" s="24" t="e">
        <f>INDEX(Table1[NSQPCH Standards],MATCH(Table3[[#This Row],[No.]],Table1[No.],0))</f>
        <v>#N/A</v>
      </c>
      <c r="D335" s="24" t="e">
        <f>INDEX(Table1[NSQHS Standards],MATCH(Table3[[#This Row],[No.]],Table1[No.],0))</f>
        <v>#N/A</v>
      </c>
      <c r="E335" s="131">
        <v>3.1</v>
      </c>
      <c r="F335" s="25" t="s">
        <v>408</v>
      </c>
      <c r="G335" s="25"/>
    </row>
    <row r="336" spans="2:7" x14ac:dyDescent="0.25">
      <c r="B336" s="24" t="e">
        <f>INDEX(Table1[NSQMHCMO Standards],MATCH(Table3[[#This Row],[No.]],Table1[No.],0))</f>
        <v>#N/A</v>
      </c>
      <c r="C336" s="24" t="e">
        <f>INDEX(Table1[NSQPCH Standards],MATCH(Table3[[#This Row],[No.]],Table1[No.],0))</f>
        <v>#N/A</v>
      </c>
      <c r="D336" s="24" t="e">
        <f>INDEX(Table1[NSQHS Standards],MATCH(Table3[[#This Row],[No.]],Table1[No.],0))</f>
        <v>#N/A</v>
      </c>
      <c r="E336" s="130">
        <f>(E335)*1</f>
        <v>3.1</v>
      </c>
      <c r="F336" s="25" t="s">
        <v>409</v>
      </c>
      <c r="G336" s="25"/>
    </row>
    <row r="337" spans="2:7" x14ac:dyDescent="0.25">
      <c r="B337" s="24" t="e">
        <f>INDEX(Table1[NSQMHCMO Standards],MATCH(Table3[[#This Row],[No.]],Table1[No.],0))</f>
        <v>#N/A</v>
      </c>
      <c r="C337" s="24" t="e">
        <f>INDEX(Table1[NSQPCH Standards],MATCH(Table3[[#This Row],[No.]],Table1[No.],0))</f>
        <v>#N/A</v>
      </c>
      <c r="D337" s="24" t="e">
        <f>INDEX(Table1[NSQHS Standards],MATCH(Table3[[#This Row],[No.]],Table1[No.],0))</f>
        <v>#N/A</v>
      </c>
      <c r="E337" s="130">
        <f>(E336)*1</f>
        <v>3.1</v>
      </c>
      <c r="F337" s="25" t="s">
        <v>410</v>
      </c>
      <c r="G337" s="25"/>
    </row>
    <row r="338" spans="2:7" x14ac:dyDescent="0.25">
      <c r="B338" s="24" t="e">
        <f>INDEX(Table1[NSQMHCMO Standards],MATCH(Table3[[#This Row],[No.]],Table1[No.],0))</f>
        <v>#N/A</v>
      </c>
      <c r="C338" s="24" t="e">
        <f>INDEX(Table1[NSQPCH Standards],MATCH(Table3[[#This Row],[No.]],Table1[No.],0))</f>
        <v>#N/A</v>
      </c>
      <c r="D338" s="24" t="e">
        <f>INDEX(Table1[NSQHS Standards],MATCH(Table3[[#This Row],[No.]],Table1[No.],0))</f>
        <v>#N/A</v>
      </c>
      <c r="E338" s="130">
        <f>(E337)*1</f>
        <v>3.1</v>
      </c>
      <c r="F338" s="25" t="s">
        <v>411</v>
      </c>
      <c r="G338" s="25"/>
    </row>
    <row r="339" spans="2:7" x14ac:dyDescent="0.25">
      <c r="B339" s="24" t="e">
        <f>INDEX(Table1[NSQMHCMO Standards],MATCH(Table3[[#This Row],[No.]],Table1[No.],0))</f>
        <v>#N/A</v>
      </c>
      <c r="C339" s="24" t="e">
        <f>INDEX(Table1[NSQPCH Standards],MATCH(Table3[[#This Row],[No.]],Table1[No.],0))</f>
        <v>#N/A</v>
      </c>
      <c r="D339" s="24" t="e">
        <f>INDEX(Table1[NSQHS Standards],MATCH(Table3[[#This Row],[No.]],Table1[No.],0))</f>
        <v>#N/A</v>
      </c>
      <c r="E339" s="130">
        <f>(E338)*1</f>
        <v>3.1</v>
      </c>
      <c r="F339" s="25" t="s">
        <v>412</v>
      </c>
      <c r="G339" s="25"/>
    </row>
    <row r="340" spans="2:7" ht="15" x14ac:dyDescent="0.25">
      <c r="B340" s="24" t="str">
        <f>INDEX(Table1[NSQMHCMO Standards],MATCH(Table3[[#This Row],[No.]],Table1[No.],0))</f>
        <v>Non-module actions</v>
      </c>
      <c r="C340" s="24" t="str">
        <f>INDEX(Table1[NSQPCH Standards],MATCH(Table3[[#This Row],[No.]],Table1[No.],0))</f>
        <v>Non-module actions</v>
      </c>
      <c r="D340" s="24" t="str">
        <f>INDEX(Table1[NSQHS Standards],MATCH(Table3[[#This Row],[No.]],Table1[No.],0))</f>
        <v>Non-module actions</v>
      </c>
      <c r="E340" s="126" t="s">
        <v>108</v>
      </c>
      <c r="F340" s="27"/>
      <c r="G340" s="27"/>
    </row>
    <row r="341" spans="2:7" ht="15" x14ac:dyDescent="0.25">
      <c r="B341" s="24" t="str">
        <f>INDEX(Table1[NSQMHCMO Standards],MATCH(Table3[[#This Row],[No.]],Table1[No.],0))</f>
        <v>Non-module actions</v>
      </c>
      <c r="C341" s="24" t="str">
        <f>INDEX(Table1[NSQPCH Standards],MATCH(Table3[[#This Row],[No.]],Table1[No.],0))</f>
        <v>Non-module actions</v>
      </c>
      <c r="D341" s="24" t="str">
        <f>INDEX(Table1[NSQHS Standards],MATCH(Table3[[#This Row],[No.]],Table1[No.],0))</f>
        <v>Non-module actions</v>
      </c>
      <c r="E341" s="127">
        <v>3.11</v>
      </c>
      <c r="F341" s="25" t="s">
        <v>408</v>
      </c>
      <c r="G341" s="25"/>
    </row>
    <row r="342" spans="2:7" x14ac:dyDescent="0.25">
      <c r="B342" s="24" t="str">
        <f>INDEX(Table1[NSQMHCMO Standards],MATCH(Table3[[#This Row],[No.]],Table1[No.],0))</f>
        <v>Non-module actions</v>
      </c>
      <c r="C342" s="24" t="str">
        <f>INDEX(Table1[NSQPCH Standards],MATCH(Table3[[#This Row],[No.]],Table1[No.],0))</f>
        <v>Non-module actions</v>
      </c>
      <c r="D342" s="24" t="str">
        <f>INDEX(Table1[NSQHS Standards],MATCH(Table3[[#This Row],[No.]],Table1[No.],0))</f>
        <v>Non-module actions</v>
      </c>
      <c r="E342" s="128">
        <f>(E341)*1</f>
        <v>3.11</v>
      </c>
      <c r="F342" s="25" t="s">
        <v>409</v>
      </c>
      <c r="G342" s="25"/>
    </row>
    <row r="343" spans="2:7" x14ac:dyDescent="0.25">
      <c r="B343" s="24" t="str">
        <f>INDEX(Table1[NSQMHCMO Standards],MATCH(Table3[[#This Row],[No.]],Table1[No.],0))</f>
        <v>Non-module actions</v>
      </c>
      <c r="C343" s="24" t="str">
        <f>INDEX(Table1[NSQPCH Standards],MATCH(Table3[[#This Row],[No.]],Table1[No.],0))</f>
        <v>Non-module actions</v>
      </c>
      <c r="D343" s="24" t="str">
        <f>INDEX(Table1[NSQHS Standards],MATCH(Table3[[#This Row],[No.]],Table1[No.],0))</f>
        <v>Non-module actions</v>
      </c>
      <c r="E343" s="128">
        <f>(E342)*1</f>
        <v>3.11</v>
      </c>
      <c r="F343" s="25" t="s">
        <v>410</v>
      </c>
      <c r="G343" s="25"/>
    </row>
    <row r="344" spans="2:7" x14ac:dyDescent="0.25">
      <c r="B344" s="24" t="str">
        <f>INDEX(Table1[NSQMHCMO Standards],MATCH(Table3[[#This Row],[No.]],Table1[No.],0))</f>
        <v>Non-module actions</v>
      </c>
      <c r="C344" s="24" t="str">
        <f>INDEX(Table1[NSQPCH Standards],MATCH(Table3[[#This Row],[No.]],Table1[No.],0))</f>
        <v>Non-module actions</v>
      </c>
      <c r="D344" s="24" t="str">
        <f>INDEX(Table1[NSQHS Standards],MATCH(Table3[[#This Row],[No.]],Table1[No.],0))</f>
        <v>Non-module actions</v>
      </c>
      <c r="E344" s="128">
        <f>(E343)*1</f>
        <v>3.11</v>
      </c>
      <c r="F344" s="25" t="s">
        <v>411</v>
      </c>
      <c r="G344" s="25"/>
    </row>
    <row r="345" spans="2:7" x14ac:dyDescent="0.25">
      <c r="B345" s="24" t="str">
        <f>INDEX(Table1[NSQMHCMO Standards],MATCH(Table3[[#This Row],[No.]],Table1[No.],0))</f>
        <v>Non-module actions</v>
      </c>
      <c r="C345" s="24" t="str">
        <f>INDEX(Table1[NSQPCH Standards],MATCH(Table3[[#This Row],[No.]],Table1[No.],0))</f>
        <v>Non-module actions</v>
      </c>
      <c r="D345" s="24" t="str">
        <f>INDEX(Table1[NSQHS Standards],MATCH(Table3[[#This Row],[No.]],Table1[No.],0))</f>
        <v>Non-module actions</v>
      </c>
      <c r="E345" s="128">
        <f>(E344)*1</f>
        <v>3.11</v>
      </c>
      <c r="F345" s="25" t="s">
        <v>412</v>
      </c>
      <c r="G345" s="25"/>
    </row>
    <row r="346" spans="2:7" ht="15" x14ac:dyDescent="0.25">
      <c r="B346" s="24" t="str">
        <f>INDEX(Table1[NSQMHCMO Standards],MATCH(Table3[[#This Row],[No.]],Table1[No.],0))</f>
        <v>Non-module actions</v>
      </c>
      <c r="C346" s="24" t="str">
        <f>INDEX(Table1[NSQPCH Standards],MATCH(Table3[[#This Row],[No.]],Table1[No.],0))</f>
        <v>Non-module actions</v>
      </c>
      <c r="D346" s="24" t="str">
        <f>INDEX(Table1[NSQHS Standards],MATCH(Table3[[#This Row],[No.]],Table1[No.],0))</f>
        <v>Non-module actions</v>
      </c>
      <c r="E346" s="126" t="s">
        <v>110</v>
      </c>
      <c r="F346" s="27"/>
      <c r="G346" s="27"/>
    </row>
    <row r="347" spans="2:7" ht="15" x14ac:dyDescent="0.25">
      <c r="B347" s="24" t="str">
        <f>INDEX(Table1[NSQMHCMO Standards],MATCH(Table3[[#This Row],[No.]],Table1[No.],0))</f>
        <v>Non-module actions</v>
      </c>
      <c r="C347" s="24" t="str">
        <f>INDEX(Table1[NSQPCH Standards],MATCH(Table3[[#This Row],[No.]],Table1[No.],0))</f>
        <v>Non-module actions</v>
      </c>
      <c r="D347" s="24" t="str">
        <f>INDEX(Table1[NSQHS Standards],MATCH(Table3[[#This Row],[No.]],Table1[No.],0))</f>
        <v>Non-module actions</v>
      </c>
      <c r="E347" s="127">
        <v>3.12</v>
      </c>
      <c r="F347" s="25" t="s">
        <v>408</v>
      </c>
      <c r="G347" s="25"/>
    </row>
    <row r="348" spans="2:7" x14ac:dyDescent="0.25">
      <c r="B348" s="24" t="str">
        <f>INDEX(Table1[NSQMHCMO Standards],MATCH(Table3[[#This Row],[No.]],Table1[No.],0))</f>
        <v>Non-module actions</v>
      </c>
      <c r="C348" s="24" t="str">
        <f>INDEX(Table1[NSQPCH Standards],MATCH(Table3[[#This Row],[No.]],Table1[No.],0))</f>
        <v>Non-module actions</v>
      </c>
      <c r="D348" s="24" t="str">
        <f>INDEX(Table1[NSQHS Standards],MATCH(Table3[[#This Row],[No.]],Table1[No.],0))</f>
        <v>Non-module actions</v>
      </c>
      <c r="E348" s="128">
        <f>(E347)*1</f>
        <v>3.12</v>
      </c>
      <c r="F348" s="25" t="s">
        <v>409</v>
      </c>
      <c r="G348" s="25"/>
    </row>
    <row r="349" spans="2:7" x14ac:dyDescent="0.25">
      <c r="B349" s="24" t="str">
        <f>INDEX(Table1[NSQMHCMO Standards],MATCH(Table3[[#This Row],[No.]],Table1[No.],0))</f>
        <v>Non-module actions</v>
      </c>
      <c r="C349" s="24" t="str">
        <f>INDEX(Table1[NSQPCH Standards],MATCH(Table3[[#This Row],[No.]],Table1[No.],0))</f>
        <v>Non-module actions</v>
      </c>
      <c r="D349" s="24" t="str">
        <f>INDEX(Table1[NSQHS Standards],MATCH(Table3[[#This Row],[No.]],Table1[No.],0))</f>
        <v>Non-module actions</v>
      </c>
      <c r="E349" s="128">
        <f>(E348)*1</f>
        <v>3.12</v>
      </c>
      <c r="F349" s="25" t="s">
        <v>410</v>
      </c>
      <c r="G349" s="25"/>
    </row>
    <row r="350" spans="2:7" x14ac:dyDescent="0.25">
      <c r="B350" s="24" t="str">
        <f>INDEX(Table1[NSQMHCMO Standards],MATCH(Table3[[#This Row],[No.]],Table1[No.],0))</f>
        <v>Non-module actions</v>
      </c>
      <c r="C350" s="24" t="str">
        <f>INDEX(Table1[NSQPCH Standards],MATCH(Table3[[#This Row],[No.]],Table1[No.],0))</f>
        <v>Non-module actions</v>
      </c>
      <c r="D350" s="24" t="str">
        <f>INDEX(Table1[NSQHS Standards],MATCH(Table3[[#This Row],[No.]],Table1[No.],0))</f>
        <v>Non-module actions</v>
      </c>
      <c r="E350" s="128">
        <f>(E349)*1</f>
        <v>3.12</v>
      </c>
      <c r="F350" s="25" t="s">
        <v>411</v>
      </c>
      <c r="G350" s="25"/>
    </row>
    <row r="351" spans="2:7" x14ac:dyDescent="0.25">
      <c r="B351" s="24" t="str">
        <f>INDEX(Table1[NSQMHCMO Standards],MATCH(Table3[[#This Row],[No.]],Table1[No.],0))</f>
        <v>Non-module actions</v>
      </c>
      <c r="C351" s="24" t="str">
        <f>INDEX(Table1[NSQPCH Standards],MATCH(Table3[[#This Row],[No.]],Table1[No.],0))</f>
        <v>Non-module actions</v>
      </c>
      <c r="D351" s="24" t="str">
        <f>INDEX(Table1[NSQHS Standards],MATCH(Table3[[#This Row],[No.]],Table1[No.],0))</f>
        <v>Non-module actions</v>
      </c>
      <c r="E351" s="128">
        <f>(E350)*1</f>
        <v>3.12</v>
      </c>
      <c r="F351" s="25" t="s">
        <v>412</v>
      </c>
      <c r="G351" s="25"/>
    </row>
  </sheetData>
  <sheetProtection insertRows="0" deleteRows="0" autoFilter="0"/>
  <mergeCells count="1">
    <mergeCell ref="E2:G2"/>
  </mergeCells>
  <hyperlinks>
    <hyperlink ref="E347" location="A_3.12" display="A_3.12" xr:uid="{74DC852D-6BDE-4973-A177-81D83627D68D}"/>
    <hyperlink ref="E341" location="A_3.11" display="A_3.11" xr:uid="{F8B1B266-5692-466D-BE43-46712A1D03FE}"/>
    <hyperlink ref="E335" location="A_3.10" display="3.10" xr:uid="{4691F8E7-2076-4164-A95A-C00D52D41385}"/>
    <hyperlink ref="E328" location="A_3.09" display="A_3.09" xr:uid="{0232FFFA-A44E-4B16-8528-79271E534140}"/>
    <hyperlink ref="E322" location="A_3.08" display="A_3.08" xr:uid="{51928F39-DC99-43F8-8B33-DD6ACFB2E0E0}"/>
    <hyperlink ref="E316" location="A_3.07" display="A_3.07" xr:uid="{406C1C20-36E5-442C-9F5A-79DF5D97842A}"/>
    <hyperlink ref="E309" location="A_3.06" display="A_3.06" xr:uid="{8717150A-B861-4295-AEC8-C7FF0F4BF994}"/>
    <hyperlink ref="E303" location="A_3.05" display="A_3.05" xr:uid="{EA56D2BA-74D4-42CA-A5EA-45324A753B97}"/>
    <hyperlink ref="E296" location="A_3.04" display="A_3.04" xr:uid="{E698857D-5EBC-4226-94D5-DC0C3A8E09C2}"/>
    <hyperlink ref="E289" location="A_3.03" display="A_3.03" xr:uid="{ED0E8199-FC7D-4E30-8542-5A748A42BE75}"/>
    <hyperlink ref="E283" location="A_3.02" display="A_3.02" xr:uid="{9498450D-9491-454A-ACFA-7D4DD6EC0818}"/>
    <hyperlink ref="E277" location="A_3.01" display="A_3.01" xr:uid="{8B30EF80-00A0-448A-A9BC-2A662EF7F63E}"/>
    <hyperlink ref="E269" location="A_2.11" display="A_2.11" xr:uid="{C8CC199E-152D-44C5-A6C0-9FA43431BDC7}"/>
    <hyperlink ref="E263" location="A_2.10" display="2.10" xr:uid="{326EBEA3-CB37-4FEA-8D53-A9F5F3E2F0D2}"/>
    <hyperlink ref="E257" location="A_2.09" display="A_2.09" xr:uid="{4D26852E-3FAA-41C6-9A20-D1E8A1227C08}"/>
    <hyperlink ref="E252" location="A_2.08" display="A_2.08" xr:uid="{8FDDD043-4A0B-46EE-90D2-9AF152338AED}"/>
    <hyperlink ref="E247" location="A_2.07" display="A_2.07" xr:uid="{DC937F6E-D8FE-409C-9A39-E2A226C8F276}"/>
    <hyperlink ref="E240" location="A_2.06" display="A_2.06" xr:uid="{A605E6E1-DFA3-4EA2-B3FE-981D6D6D4DB1}"/>
    <hyperlink ref="E235" location="A_2.05" display="A_2.05" xr:uid="{14D3FA0B-3594-4AD6-9E54-CC12DC3928C7}"/>
    <hyperlink ref="E228" location="A_2.04" display="A_2.04" xr:uid="{140D2AF1-D5A4-40A4-8C33-31A183D09B8C}"/>
    <hyperlink ref="E222" location="A_2.03" display="A_2.03" xr:uid="{D8D9E184-88D7-4170-BC03-B10561EFBD7A}"/>
    <hyperlink ref="E217" location="A_2.02" display="A_2.02" xr:uid="{926BE117-D86C-47BF-84BE-62FB1B55FF1F}"/>
    <hyperlink ref="E212" location="A_2.01" display="A_2.01" xr:uid="{ACF90D7F-C086-4153-B0FC-C0F6EB6EB0BD}"/>
    <hyperlink ref="E204" location="A_1.36" display="A_1.36" xr:uid="{2186839F-D788-4D48-BFE5-CD397D516AC8}"/>
    <hyperlink ref="E198" location="A_1.35" display="A_1.35" xr:uid="{9B8FA5E2-F8BB-477C-B147-FF1E45CB3F2C}"/>
    <hyperlink ref="E192" location="A_1.34" display="A_1.34" xr:uid="{92F89C35-7DC9-47EE-8FC3-AA58AE0ED1E5}"/>
    <hyperlink ref="E187" location="A_1.33" display="A_1.33" xr:uid="{C124CD0C-F11F-4677-B6A7-EFDC357EF71B}"/>
    <hyperlink ref="E181" location="A_1.32" display="A_1.32" xr:uid="{3E608331-FE07-4B00-AB14-AB7C76379AF8}"/>
    <hyperlink ref="E176" location="A_1.31" display="A_1.31" xr:uid="{5E20EC0F-45CD-4CEB-BE73-0B35F76DCED4}"/>
    <hyperlink ref="E170" location="A_1.30" display="1.30" xr:uid="{F7286DBA-0DA0-4B7F-A94B-27AC8A19A61F}"/>
    <hyperlink ref="E165" location="A_1.29" display="A_1.29" xr:uid="{60B06EC2-853E-4085-8A07-8D643EE09C85}"/>
    <hyperlink ref="E160" location="A_1.28" display="A_1.28" xr:uid="{A20F1A60-F7A4-46A3-B9F3-586159FCE659}"/>
    <hyperlink ref="E154" location="A_1.27" display="A_1.27" xr:uid="{24ACBD37-BB39-4465-85F3-AD7FAF6298EC}"/>
    <hyperlink ref="E149" location="A_1.26" display="A_1.26" xr:uid="{4A87EA18-D721-436A-BB2B-2C8E54FFE2DC}"/>
    <hyperlink ref="E144" location="A_1.25" display="A_1.25" xr:uid="{E0878D8E-B43E-40C4-B866-FD37A9E211CF}"/>
    <hyperlink ref="E137" location="A_1.24" display="A_1.24" xr:uid="{5D3D0AD1-9C3B-443C-95E2-C5DA6DBE4277}"/>
    <hyperlink ref="E131" location="A_1.23" display="A_1.23" xr:uid="{2FDC383A-B31C-4B86-842D-02A1852D8F45}"/>
    <hyperlink ref="E126" location="A_1.22" display="A_1.22" xr:uid="{CE1F3F93-0597-4DEE-B957-2128CE29F74D}"/>
    <hyperlink ref="E120" location="A_1.21" display="A_1.21" xr:uid="{23C1A1EA-46C8-4CE7-8691-9FA0FFC5ACE2}"/>
    <hyperlink ref="E114" location="A_1.20" display="1.20" xr:uid="{F30F90A9-DBCE-4408-8EE7-8F48AD28A5CA}"/>
    <hyperlink ref="E109" location="A_1.19" display="A_1.19" xr:uid="{061CBC9D-A193-4481-8EA8-42B91BE3A49E}"/>
    <hyperlink ref="E104" location="A_1.18" display="A_1.18" xr:uid="{7D3C9DBA-3C3D-4535-95ED-76BF2BEA3496}"/>
    <hyperlink ref="E97" location="A_1.17" display="A_1.17" xr:uid="{51DE91B7-9ECC-4AD8-89E6-D395E1651202}"/>
    <hyperlink ref="E92" location="A_1.16" display="A_1.16" xr:uid="{FE10584A-BA59-441C-94EB-50A2DB8B08D6}"/>
    <hyperlink ref="E86" location="A_1.15" display="A_1.15" xr:uid="{B4E7C579-34CC-4B14-9DCA-7A013A35867F}"/>
    <hyperlink ref="E80" location="A_1.14" display="A_1.14" xr:uid="{29FAB81B-0083-4D23-957A-F6D488B30C0F}"/>
    <hyperlink ref="E75" location="A_1.13" display="A_1.13" xr:uid="{E89568DA-794D-4B4D-BB5F-F339B9F9ADFC}"/>
    <hyperlink ref="E69" location="A_1.12" display="1.12" xr:uid="{751606B8-BDEA-452C-8CE0-20B91A012966}"/>
    <hyperlink ref="E64" location="A_1.11" display="A_1.11" xr:uid="{C1622F47-1212-43B5-A340-66322DC66B5D}"/>
    <hyperlink ref="E58" location="A_1.10" display="1.10" xr:uid="{2945A61B-F414-48FA-A36D-B09A28CA19ED}"/>
    <hyperlink ref="E52" location="A_1.09" display="A_1.09" xr:uid="{27959871-6E49-41BC-A5CA-FA371417E684}"/>
    <hyperlink ref="E47" location="A_1.08" display="A_1.08" xr:uid="{239B6165-58D8-4B75-8665-1D6117AF3CA9}"/>
    <hyperlink ref="E41" location="A_1.07" display="A_1.07" xr:uid="{0148A366-159C-4999-AA10-1A8CC239A82E}"/>
    <hyperlink ref="E34" location="A_1.06" display="A_1.06" xr:uid="{02B50222-76C4-4A0D-848D-42C160893285}"/>
    <hyperlink ref="E28" location="A_1.05" display="A_1.05" xr:uid="{C48E210D-E83A-4193-859E-42FB47920D13}"/>
    <hyperlink ref="E23" location="A_1.04" display="A_1.04" xr:uid="{6DA4DF82-F368-47F5-8848-9F90D4CD5A62}"/>
    <hyperlink ref="E18" location="A_1.03" display="A_1.03" xr:uid="{7CC88B22-24AC-4B7E-A2ED-525E1A34AD87}"/>
    <hyperlink ref="E13" location="A_1.02" display="A_1.02" xr:uid="{A3CB39B7-1140-4B04-A4C0-FC575130E7C4}"/>
    <hyperlink ref="E7" location="A_1.01" display="A_1.01" xr:uid="{4FF08013-E7C3-4AE4-998E-1E5D74FB7F64}"/>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88E55-C45D-43D6-BC52-67ACED0E8A18}">
  <dimension ref="A1:G351"/>
  <sheetViews>
    <sheetView showGridLines="0" workbookViewId="0">
      <pane ySplit="3" topLeftCell="A4" activePane="bottomLeft" state="frozen"/>
      <selection pane="bottomLeft" activeCell="B4" sqref="B4"/>
    </sheetView>
  </sheetViews>
  <sheetFormatPr defaultColWidth="0" defaultRowHeight="14.25" x14ac:dyDescent="0.25"/>
  <cols>
    <col min="1" max="1" width="1.7109375" style="22" customWidth="1"/>
    <col min="2" max="2" width="6.7109375" style="22" customWidth="1"/>
    <col min="3" max="3" width="80.7109375" style="22" customWidth="1"/>
    <col min="4" max="4" width="17.7109375" style="22" customWidth="1"/>
    <col min="5" max="5" width="10.7109375" style="22" customWidth="1"/>
    <col min="6" max="6" width="16.7109375" style="22" customWidth="1"/>
    <col min="7" max="7" width="1.7109375" style="22" customWidth="1"/>
    <col min="8" max="16384" width="9.140625" style="22" hidden="1"/>
  </cols>
  <sheetData>
    <row r="1" spans="2:6" ht="65.099999999999994" customHeight="1" x14ac:dyDescent="0.25">
      <c r="B1" s="61" t="s">
        <v>393</v>
      </c>
    </row>
    <row r="3" spans="2:6" ht="36.75" x14ac:dyDescent="0.25">
      <c r="B3" s="101" t="s">
        <v>0</v>
      </c>
      <c r="C3" s="103" t="s">
        <v>245</v>
      </c>
      <c r="D3" s="103" t="s">
        <v>246</v>
      </c>
      <c r="E3" s="103" t="s">
        <v>368</v>
      </c>
      <c r="F3" s="103" t="s">
        <v>397</v>
      </c>
    </row>
    <row r="4" spans="2:6" s="23" customFormat="1" ht="28.5" customHeight="1" x14ac:dyDescent="0.25">
      <c r="B4" s="65" t="e" vm="1">
        <v>#VALUE!</v>
      </c>
      <c r="C4" s="66" t="s">
        <v>61</v>
      </c>
      <c r="D4" s="67"/>
      <c r="E4" s="68"/>
    </row>
    <row r="5" spans="2:6" ht="20.100000000000001" customHeight="1" x14ac:dyDescent="0.25">
      <c r="B5" s="104" t="s">
        <v>2</v>
      </c>
      <c r="C5" s="102"/>
      <c r="D5" s="102"/>
      <c r="E5" s="105"/>
      <c r="F5" s="100"/>
    </row>
    <row r="6" spans="2:6" ht="20.100000000000001" customHeight="1" x14ac:dyDescent="0.25">
      <c r="B6" s="89" t="s">
        <v>2</v>
      </c>
      <c r="C6" s="31"/>
      <c r="D6" s="31"/>
      <c r="E6" s="32"/>
      <c r="F6" s="33"/>
    </row>
    <row r="7" spans="2:6" ht="15" x14ac:dyDescent="0.25">
      <c r="B7" s="34">
        <v>1.01</v>
      </c>
      <c r="C7" s="28" t="s">
        <v>369</v>
      </c>
      <c r="D7" s="28"/>
      <c r="E7" s="30"/>
    </row>
    <row r="8" spans="2:6" x14ac:dyDescent="0.25">
      <c r="B8" s="29">
        <f>B7</f>
        <v>1.01</v>
      </c>
      <c r="C8" s="28" t="s">
        <v>370</v>
      </c>
      <c r="D8" s="28"/>
      <c r="E8" s="30"/>
    </row>
    <row r="9" spans="2:6" x14ac:dyDescent="0.25">
      <c r="B9" s="29">
        <f t="shared" ref="B9:B11" si="0">B8</f>
        <v>1.01</v>
      </c>
      <c r="C9" s="28" t="s">
        <v>371</v>
      </c>
      <c r="D9" s="28"/>
      <c r="E9" s="30"/>
    </row>
    <row r="10" spans="2:6" x14ac:dyDescent="0.25">
      <c r="B10" s="29">
        <f t="shared" si="0"/>
        <v>1.01</v>
      </c>
      <c r="C10" s="28" t="s">
        <v>372</v>
      </c>
      <c r="D10" s="28"/>
      <c r="E10" s="30"/>
    </row>
    <row r="11" spans="2:6" x14ac:dyDescent="0.25">
      <c r="B11" s="29">
        <f t="shared" si="0"/>
        <v>1.01</v>
      </c>
      <c r="C11" s="28" t="s">
        <v>373</v>
      </c>
      <c r="D11" s="28"/>
      <c r="E11" s="30"/>
    </row>
    <row r="12" spans="2:6" ht="20.100000000000001" customHeight="1" x14ac:dyDescent="0.25">
      <c r="B12" s="89" t="s">
        <v>4</v>
      </c>
      <c r="C12" s="31"/>
      <c r="D12" s="31"/>
      <c r="E12" s="32"/>
      <c r="F12" s="33"/>
    </row>
    <row r="13" spans="2:6" ht="15" x14ac:dyDescent="0.25">
      <c r="B13" s="34">
        <v>1.02</v>
      </c>
      <c r="C13" s="28" t="s">
        <v>369</v>
      </c>
      <c r="D13" s="28"/>
      <c r="E13" s="30"/>
    </row>
    <row r="14" spans="2:6" x14ac:dyDescent="0.25">
      <c r="B14" s="29">
        <f>B13</f>
        <v>1.02</v>
      </c>
      <c r="C14" s="28" t="s">
        <v>370</v>
      </c>
      <c r="D14" s="28"/>
      <c r="E14" s="30"/>
    </row>
    <row r="15" spans="2:6" x14ac:dyDescent="0.25">
      <c r="B15" s="29">
        <f t="shared" ref="B15:B17" si="1">B14</f>
        <v>1.02</v>
      </c>
      <c r="C15" s="28" t="s">
        <v>371</v>
      </c>
      <c r="D15" s="28"/>
      <c r="E15" s="30"/>
    </row>
    <row r="16" spans="2:6" x14ac:dyDescent="0.25">
      <c r="B16" s="29">
        <f t="shared" si="1"/>
        <v>1.02</v>
      </c>
      <c r="C16" s="28" t="s">
        <v>372</v>
      </c>
      <c r="D16" s="28"/>
      <c r="E16" s="30"/>
    </row>
    <row r="17" spans="2:5" x14ac:dyDescent="0.25">
      <c r="B17" s="29">
        <f t="shared" si="1"/>
        <v>1.02</v>
      </c>
      <c r="C17" s="28" t="s">
        <v>373</v>
      </c>
      <c r="D17" s="28"/>
      <c r="E17" s="30"/>
    </row>
    <row r="18" spans="2:5" ht="15" x14ac:dyDescent="0.25">
      <c r="B18" s="34">
        <v>1.03</v>
      </c>
      <c r="C18" s="28" t="s">
        <v>369</v>
      </c>
      <c r="D18" s="28"/>
      <c r="E18" s="30"/>
    </row>
    <row r="19" spans="2:5" x14ac:dyDescent="0.25">
      <c r="B19" s="29">
        <f>B18</f>
        <v>1.03</v>
      </c>
      <c r="C19" s="28" t="s">
        <v>370</v>
      </c>
      <c r="D19" s="28"/>
      <c r="E19" s="30"/>
    </row>
    <row r="20" spans="2:5" x14ac:dyDescent="0.25">
      <c r="B20" s="29">
        <f t="shared" ref="B20:B22" si="2">B19</f>
        <v>1.03</v>
      </c>
      <c r="C20" s="28" t="s">
        <v>371</v>
      </c>
      <c r="D20" s="28"/>
      <c r="E20" s="30"/>
    </row>
    <row r="21" spans="2:5" x14ac:dyDescent="0.25">
      <c r="B21" s="29">
        <f t="shared" si="2"/>
        <v>1.03</v>
      </c>
      <c r="C21" s="28" t="s">
        <v>372</v>
      </c>
      <c r="D21" s="28"/>
      <c r="E21" s="30"/>
    </row>
    <row r="22" spans="2:5" x14ac:dyDescent="0.25">
      <c r="B22" s="29">
        <f t="shared" si="2"/>
        <v>1.03</v>
      </c>
      <c r="C22" s="28" t="s">
        <v>373</v>
      </c>
      <c r="D22" s="28"/>
      <c r="E22" s="30"/>
    </row>
    <row r="23" spans="2:5" ht="15" x14ac:dyDescent="0.25">
      <c r="B23" s="34">
        <v>1.04</v>
      </c>
      <c r="C23" s="28" t="s">
        <v>369</v>
      </c>
      <c r="D23" s="28"/>
      <c r="E23" s="30"/>
    </row>
    <row r="24" spans="2:5" x14ac:dyDescent="0.25">
      <c r="B24" s="29">
        <f>B23</f>
        <v>1.04</v>
      </c>
      <c r="C24" s="28" t="s">
        <v>370</v>
      </c>
      <c r="D24" s="28"/>
      <c r="E24" s="30"/>
    </row>
    <row r="25" spans="2:5" x14ac:dyDescent="0.25">
      <c r="B25" s="29">
        <f t="shared" ref="B25:B27" si="3">B24</f>
        <v>1.04</v>
      </c>
      <c r="C25" s="28" t="s">
        <v>371</v>
      </c>
      <c r="D25" s="28"/>
      <c r="E25" s="30"/>
    </row>
    <row r="26" spans="2:5" x14ac:dyDescent="0.25">
      <c r="B26" s="29">
        <f t="shared" si="3"/>
        <v>1.04</v>
      </c>
      <c r="C26" s="28" t="s">
        <v>372</v>
      </c>
      <c r="D26" s="28"/>
      <c r="E26" s="30"/>
    </row>
    <row r="27" spans="2:5" x14ac:dyDescent="0.25">
      <c r="B27" s="29">
        <f t="shared" si="3"/>
        <v>1.04</v>
      </c>
      <c r="C27" s="28" t="s">
        <v>373</v>
      </c>
      <c r="D27" s="28"/>
      <c r="E27" s="30"/>
    </row>
    <row r="28" spans="2:5" ht="15" x14ac:dyDescent="0.25">
      <c r="B28" s="34">
        <v>1.05</v>
      </c>
      <c r="C28" s="28" t="s">
        <v>369</v>
      </c>
      <c r="D28" s="28"/>
      <c r="E28" s="30"/>
    </row>
    <row r="29" spans="2:5" x14ac:dyDescent="0.25">
      <c r="B29" s="29">
        <f>B28</f>
        <v>1.05</v>
      </c>
      <c r="C29" s="28" t="s">
        <v>370</v>
      </c>
      <c r="D29" s="28"/>
      <c r="E29" s="30"/>
    </row>
    <row r="30" spans="2:5" x14ac:dyDescent="0.25">
      <c r="B30" s="29">
        <f t="shared" ref="B30:B32" si="4">B29</f>
        <v>1.05</v>
      </c>
      <c r="C30" s="28" t="s">
        <v>371</v>
      </c>
      <c r="D30" s="28"/>
      <c r="E30" s="30"/>
    </row>
    <row r="31" spans="2:5" x14ac:dyDescent="0.25">
      <c r="B31" s="29">
        <f t="shared" si="4"/>
        <v>1.05</v>
      </c>
      <c r="C31" s="28" t="s">
        <v>372</v>
      </c>
      <c r="D31" s="28"/>
      <c r="E31" s="30"/>
    </row>
    <row r="32" spans="2:5" x14ac:dyDescent="0.25">
      <c r="B32" s="29">
        <f t="shared" si="4"/>
        <v>1.05</v>
      </c>
      <c r="C32" s="28" t="s">
        <v>373</v>
      </c>
      <c r="D32" s="28"/>
      <c r="E32" s="30"/>
    </row>
    <row r="33" spans="2:6" ht="20.100000000000001" customHeight="1" x14ac:dyDescent="0.25">
      <c r="B33" s="89" t="s">
        <v>9</v>
      </c>
      <c r="C33" s="31"/>
      <c r="D33" s="31"/>
      <c r="E33" s="32"/>
      <c r="F33" s="33"/>
    </row>
    <row r="34" spans="2:6" ht="15" x14ac:dyDescent="0.25">
      <c r="B34" s="34">
        <v>1.06</v>
      </c>
      <c r="C34" s="28" t="s">
        <v>369</v>
      </c>
      <c r="D34" s="28"/>
      <c r="E34" s="30"/>
    </row>
    <row r="35" spans="2:6" x14ac:dyDescent="0.25">
      <c r="B35" s="29">
        <f>B34</f>
        <v>1.06</v>
      </c>
      <c r="C35" s="28" t="s">
        <v>370</v>
      </c>
      <c r="D35" s="28"/>
      <c r="E35" s="30"/>
    </row>
    <row r="36" spans="2:6" x14ac:dyDescent="0.25">
      <c r="B36" s="29">
        <f t="shared" ref="B36:B38" si="5">B35</f>
        <v>1.06</v>
      </c>
      <c r="C36" s="28" t="s">
        <v>371</v>
      </c>
      <c r="D36" s="28"/>
      <c r="E36" s="30"/>
    </row>
    <row r="37" spans="2:6" x14ac:dyDescent="0.25">
      <c r="B37" s="29">
        <f t="shared" si="5"/>
        <v>1.06</v>
      </c>
      <c r="C37" s="28" t="s">
        <v>372</v>
      </c>
      <c r="D37" s="28"/>
      <c r="E37" s="30"/>
    </row>
    <row r="38" spans="2:6" x14ac:dyDescent="0.25">
      <c r="B38" s="29">
        <f t="shared" si="5"/>
        <v>1.06</v>
      </c>
      <c r="C38" s="28" t="s">
        <v>373</v>
      </c>
      <c r="D38" s="28"/>
      <c r="E38" s="30"/>
    </row>
    <row r="39" spans="2:6" ht="20.100000000000001" customHeight="1" x14ac:dyDescent="0.25">
      <c r="B39" s="104" t="s">
        <v>11</v>
      </c>
      <c r="C39" s="102"/>
      <c r="D39" s="102"/>
      <c r="E39" s="105"/>
      <c r="F39" s="100"/>
    </row>
    <row r="40" spans="2:6" ht="20.100000000000001" customHeight="1" x14ac:dyDescent="0.25">
      <c r="B40" s="89" t="s">
        <v>12</v>
      </c>
      <c r="C40" s="31"/>
      <c r="D40" s="31"/>
      <c r="E40" s="32"/>
      <c r="F40" s="33"/>
    </row>
    <row r="41" spans="2:6" ht="15" x14ac:dyDescent="0.25">
      <c r="B41" s="34">
        <v>1.07</v>
      </c>
      <c r="C41" s="28" t="s">
        <v>369</v>
      </c>
      <c r="D41" s="28"/>
      <c r="E41" s="30"/>
    </row>
    <row r="42" spans="2:6" x14ac:dyDescent="0.25">
      <c r="B42" s="29">
        <f>B41</f>
        <v>1.07</v>
      </c>
      <c r="C42" s="28" t="s">
        <v>370</v>
      </c>
      <c r="D42" s="28"/>
      <c r="E42" s="30"/>
    </row>
    <row r="43" spans="2:6" x14ac:dyDescent="0.25">
      <c r="B43" s="29">
        <f t="shared" ref="B43:B45" si="6">B42</f>
        <v>1.07</v>
      </c>
      <c r="C43" s="28" t="s">
        <v>371</v>
      </c>
      <c r="D43" s="28"/>
      <c r="E43" s="30"/>
    </row>
    <row r="44" spans="2:6" x14ac:dyDescent="0.25">
      <c r="B44" s="29">
        <f t="shared" si="6"/>
        <v>1.07</v>
      </c>
      <c r="C44" s="28" t="s">
        <v>372</v>
      </c>
      <c r="D44" s="28"/>
      <c r="E44" s="30"/>
    </row>
    <row r="45" spans="2:6" x14ac:dyDescent="0.25">
      <c r="B45" s="29">
        <f t="shared" si="6"/>
        <v>1.07</v>
      </c>
      <c r="C45" s="28" t="s">
        <v>373</v>
      </c>
      <c r="D45" s="28"/>
      <c r="E45" s="30"/>
    </row>
    <row r="46" spans="2:6" ht="20.100000000000001" customHeight="1" x14ac:dyDescent="0.25">
      <c r="B46" s="89" t="s">
        <v>14</v>
      </c>
      <c r="C46" s="31"/>
      <c r="D46" s="31"/>
      <c r="E46" s="32"/>
      <c r="F46" s="33"/>
    </row>
    <row r="47" spans="2:6" ht="15" x14ac:dyDescent="0.25">
      <c r="B47" s="34">
        <v>1.08</v>
      </c>
      <c r="C47" s="28" t="s">
        <v>369</v>
      </c>
      <c r="D47" s="28"/>
      <c r="E47" s="30"/>
    </row>
    <row r="48" spans="2:6" x14ac:dyDescent="0.25">
      <c r="B48" s="29">
        <f>B47</f>
        <v>1.08</v>
      </c>
      <c r="C48" s="28" t="s">
        <v>370</v>
      </c>
      <c r="D48" s="28"/>
      <c r="E48" s="30"/>
    </row>
    <row r="49" spans="2:6" x14ac:dyDescent="0.25">
      <c r="B49" s="29">
        <f t="shared" ref="B49:B51" si="7">B48</f>
        <v>1.08</v>
      </c>
      <c r="C49" s="28" t="s">
        <v>371</v>
      </c>
      <c r="D49" s="28"/>
      <c r="E49" s="30"/>
    </row>
    <row r="50" spans="2:6" x14ac:dyDescent="0.25">
      <c r="B50" s="29">
        <f t="shared" si="7"/>
        <v>1.08</v>
      </c>
      <c r="C50" s="28" t="s">
        <v>372</v>
      </c>
      <c r="D50" s="28"/>
      <c r="E50" s="30"/>
    </row>
    <row r="51" spans="2:6" x14ac:dyDescent="0.25">
      <c r="B51" s="29">
        <f t="shared" si="7"/>
        <v>1.08</v>
      </c>
      <c r="C51" s="28" t="s">
        <v>373</v>
      </c>
      <c r="D51" s="28"/>
      <c r="E51" s="30"/>
    </row>
    <row r="52" spans="2:6" ht="15" x14ac:dyDescent="0.25">
      <c r="B52" s="34">
        <v>1.0900000000000001</v>
      </c>
      <c r="C52" s="28" t="s">
        <v>369</v>
      </c>
      <c r="D52" s="28"/>
      <c r="E52" s="30"/>
    </row>
    <row r="53" spans="2:6" x14ac:dyDescent="0.25">
      <c r="B53" s="29">
        <f>B52</f>
        <v>1.0900000000000001</v>
      </c>
      <c r="C53" s="28" t="s">
        <v>370</v>
      </c>
      <c r="D53" s="28"/>
      <c r="E53" s="30"/>
    </row>
    <row r="54" spans="2:6" x14ac:dyDescent="0.25">
      <c r="B54" s="29">
        <f t="shared" ref="B54:B56" si="8">B53</f>
        <v>1.0900000000000001</v>
      </c>
      <c r="C54" s="28" t="s">
        <v>371</v>
      </c>
      <c r="D54" s="28"/>
      <c r="E54" s="30"/>
    </row>
    <row r="55" spans="2:6" x14ac:dyDescent="0.25">
      <c r="B55" s="29">
        <f t="shared" si="8"/>
        <v>1.0900000000000001</v>
      </c>
      <c r="C55" s="28" t="s">
        <v>372</v>
      </c>
      <c r="D55" s="28"/>
      <c r="E55" s="30"/>
    </row>
    <row r="56" spans="2:6" x14ac:dyDescent="0.25">
      <c r="B56" s="29">
        <f t="shared" si="8"/>
        <v>1.0900000000000001</v>
      </c>
      <c r="C56" s="28" t="s">
        <v>373</v>
      </c>
      <c r="D56" s="28"/>
      <c r="E56" s="30"/>
    </row>
    <row r="57" spans="2:6" ht="20.100000000000001" customHeight="1" x14ac:dyDescent="0.25">
      <c r="B57" s="89" t="s">
        <v>17</v>
      </c>
      <c r="C57" s="31"/>
      <c r="D57" s="31"/>
      <c r="E57" s="32"/>
      <c r="F57" s="33"/>
    </row>
    <row r="58" spans="2:6" ht="15" x14ac:dyDescent="0.25">
      <c r="B58" s="34" t="s">
        <v>112</v>
      </c>
      <c r="C58" s="28" t="s">
        <v>369</v>
      </c>
      <c r="D58" s="28"/>
      <c r="E58" s="30"/>
    </row>
    <row r="59" spans="2:6" x14ac:dyDescent="0.25">
      <c r="B59" s="29" t="str">
        <f>B58</f>
        <v>1.10</v>
      </c>
      <c r="C59" s="28" t="s">
        <v>370</v>
      </c>
      <c r="D59" s="28"/>
      <c r="E59" s="30"/>
    </row>
    <row r="60" spans="2:6" x14ac:dyDescent="0.25">
      <c r="B60" s="29" t="str">
        <f t="shared" ref="B60:B62" si="9">B59</f>
        <v>1.10</v>
      </c>
      <c r="C60" s="28" t="s">
        <v>371</v>
      </c>
      <c r="D60" s="28"/>
      <c r="E60" s="30"/>
    </row>
    <row r="61" spans="2:6" x14ac:dyDescent="0.25">
      <c r="B61" s="29" t="str">
        <f t="shared" si="9"/>
        <v>1.10</v>
      </c>
      <c r="C61" s="28" t="s">
        <v>372</v>
      </c>
      <c r="D61" s="28"/>
      <c r="E61" s="30"/>
    </row>
    <row r="62" spans="2:6" x14ac:dyDescent="0.25">
      <c r="B62" s="29" t="str">
        <f t="shared" si="9"/>
        <v>1.10</v>
      </c>
      <c r="C62" s="28" t="s">
        <v>373</v>
      </c>
      <c r="D62" s="28"/>
      <c r="E62" s="30"/>
    </row>
    <row r="63" spans="2:6" ht="20.100000000000001" customHeight="1" x14ac:dyDescent="0.25">
      <c r="B63" s="89" t="s">
        <v>19</v>
      </c>
      <c r="C63" s="31"/>
      <c r="D63" s="31"/>
      <c r="E63" s="32"/>
      <c r="F63" s="33"/>
    </row>
    <row r="64" spans="2:6" ht="15" x14ac:dyDescent="0.25">
      <c r="B64" s="34">
        <v>1.1100000000000001</v>
      </c>
      <c r="C64" s="28" t="s">
        <v>369</v>
      </c>
      <c r="D64" s="28"/>
      <c r="E64" s="30"/>
    </row>
    <row r="65" spans="2:6" x14ac:dyDescent="0.25">
      <c r="B65" s="29">
        <f>B64</f>
        <v>1.1100000000000001</v>
      </c>
      <c r="C65" s="28" t="s">
        <v>370</v>
      </c>
      <c r="D65" s="28"/>
      <c r="E65" s="30"/>
    </row>
    <row r="66" spans="2:6" x14ac:dyDescent="0.25">
      <c r="B66" s="29">
        <f t="shared" ref="B66:B68" si="10">B65</f>
        <v>1.1100000000000001</v>
      </c>
      <c r="C66" s="28" t="s">
        <v>371</v>
      </c>
      <c r="D66" s="28"/>
      <c r="E66" s="30"/>
    </row>
    <row r="67" spans="2:6" x14ac:dyDescent="0.25">
      <c r="B67" s="29">
        <f t="shared" si="10"/>
        <v>1.1100000000000001</v>
      </c>
      <c r="C67" s="28" t="s">
        <v>372</v>
      </c>
      <c r="D67" s="28"/>
      <c r="E67" s="30"/>
    </row>
    <row r="68" spans="2:6" x14ac:dyDescent="0.25">
      <c r="B68" s="29">
        <f t="shared" si="10"/>
        <v>1.1100000000000001</v>
      </c>
      <c r="C68" s="28" t="s">
        <v>373</v>
      </c>
      <c r="D68" s="28"/>
      <c r="E68" s="30"/>
    </row>
    <row r="69" spans="2:6" ht="28.5" customHeight="1" x14ac:dyDescent="0.25">
      <c r="B69" s="34" t="s">
        <v>374</v>
      </c>
      <c r="C69" s="28" t="s">
        <v>369</v>
      </c>
      <c r="D69" s="28"/>
      <c r="E69" s="30"/>
    </row>
    <row r="70" spans="2:6" x14ac:dyDescent="0.25">
      <c r="B70" s="29" t="str">
        <f>B69</f>
        <v>1.12</v>
      </c>
      <c r="C70" s="28" t="s">
        <v>370</v>
      </c>
      <c r="D70" s="28"/>
      <c r="E70" s="30"/>
    </row>
    <row r="71" spans="2:6" x14ac:dyDescent="0.25">
      <c r="B71" s="29" t="str">
        <f t="shared" ref="B71:B73" si="11">B70</f>
        <v>1.12</v>
      </c>
      <c r="C71" s="28" t="s">
        <v>371</v>
      </c>
      <c r="D71" s="28"/>
      <c r="E71" s="30"/>
    </row>
    <row r="72" spans="2:6" x14ac:dyDescent="0.25">
      <c r="B72" s="29" t="str">
        <f t="shared" si="11"/>
        <v>1.12</v>
      </c>
      <c r="C72" s="28" t="s">
        <v>372</v>
      </c>
      <c r="D72" s="28"/>
      <c r="E72" s="30"/>
    </row>
    <row r="73" spans="2:6" x14ac:dyDescent="0.25">
      <c r="B73" s="29" t="str">
        <f t="shared" si="11"/>
        <v>1.12</v>
      </c>
      <c r="C73" s="28" t="s">
        <v>373</v>
      </c>
      <c r="D73" s="28"/>
      <c r="E73" s="30"/>
    </row>
    <row r="74" spans="2:6" ht="20.100000000000001" customHeight="1" x14ac:dyDescent="0.25">
      <c r="B74" s="89" t="s">
        <v>22</v>
      </c>
      <c r="C74" s="31"/>
      <c r="D74" s="31"/>
      <c r="E74" s="32"/>
      <c r="F74" s="33"/>
    </row>
    <row r="75" spans="2:6" ht="15" x14ac:dyDescent="0.25">
      <c r="B75" s="34">
        <v>1.1299999999999999</v>
      </c>
      <c r="C75" s="28" t="s">
        <v>369</v>
      </c>
      <c r="D75" s="28"/>
      <c r="E75" s="30"/>
    </row>
    <row r="76" spans="2:6" x14ac:dyDescent="0.25">
      <c r="B76" s="29">
        <f>B75</f>
        <v>1.1299999999999999</v>
      </c>
      <c r="C76" s="28" t="s">
        <v>370</v>
      </c>
      <c r="D76" s="28"/>
      <c r="E76" s="30"/>
    </row>
    <row r="77" spans="2:6" x14ac:dyDescent="0.25">
      <c r="B77" s="29">
        <f t="shared" ref="B77:B79" si="12">B76</f>
        <v>1.1299999999999999</v>
      </c>
      <c r="C77" s="28" t="s">
        <v>371</v>
      </c>
      <c r="D77" s="28"/>
      <c r="E77" s="30"/>
    </row>
    <row r="78" spans="2:6" x14ac:dyDescent="0.25">
      <c r="B78" s="29">
        <f t="shared" si="12"/>
        <v>1.1299999999999999</v>
      </c>
      <c r="C78" s="28" t="s">
        <v>372</v>
      </c>
      <c r="D78" s="28"/>
      <c r="E78" s="30"/>
    </row>
    <row r="79" spans="2:6" x14ac:dyDescent="0.25">
      <c r="B79" s="29">
        <f t="shared" si="12"/>
        <v>1.1299999999999999</v>
      </c>
      <c r="C79" s="28" t="s">
        <v>373</v>
      </c>
      <c r="D79" s="28"/>
      <c r="E79" s="30"/>
    </row>
    <row r="80" spans="2:6" ht="15" x14ac:dyDescent="0.25">
      <c r="B80" s="34">
        <v>1.1399999999999999</v>
      </c>
      <c r="C80" s="28" t="s">
        <v>369</v>
      </c>
      <c r="D80" s="28"/>
      <c r="E80" s="30"/>
    </row>
    <row r="81" spans="2:6" x14ac:dyDescent="0.25">
      <c r="B81" s="29">
        <f>B80</f>
        <v>1.1399999999999999</v>
      </c>
      <c r="C81" s="28" t="s">
        <v>370</v>
      </c>
      <c r="D81" s="28"/>
      <c r="E81" s="30"/>
    </row>
    <row r="82" spans="2:6" x14ac:dyDescent="0.25">
      <c r="B82" s="29">
        <f t="shared" ref="B82:B84" si="13">B81</f>
        <v>1.1399999999999999</v>
      </c>
      <c r="C82" s="28" t="s">
        <v>371</v>
      </c>
      <c r="D82" s="28"/>
      <c r="E82" s="30"/>
    </row>
    <row r="83" spans="2:6" x14ac:dyDescent="0.25">
      <c r="B83" s="29">
        <f t="shared" si="13"/>
        <v>1.1399999999999999</v>
      </c>
      <c r="C83" s="28" t="s">
        <v>372</v>
      </c>
      <c r="D83" s="28"/>
      <c r="E83" s="30"/>
    </row>
    <row r="84" spans="2:6" x14ac:dyDescent="0.25">
      <c r="B84" s="29">
        <f t="shared" si="13"/>
        <v>1.1399999999999999</v>
      </c>
      <c r="C84" s="28" t="s">
        <v>373</v>
      </c>
      <c r="D84" s="28"/>
      <c r="E84" s="30"/>
    </row>
    <row r="85" spans="2:6" ht="20.100000000000001" customHeight="1" x14ac:dyDescent="0.25">
      <c r="B85" s="89" t="s">
        <v>25</v>
      </c>
      <c r="C85" s="31"/>
      <c r="D85" s="31"/>
      <c r="E85" s="32"/>
      <c r="F85" s="33"/>
    </row>
    <row r="86" spans="2:6" ht="15" x14ac:dyDescent="0.25">
      <c r="B86" s="34">
        <v>1.1499999999999999</v>
      </c>
      <c r="C86" s="28" t="s">
        <v>369</v>
      </c>
      <c r="D86" s="28"/>
      <c r="E86" s="30"/>
    </row>
    <row r="87" spans="2:6" x14ac:dyDescent="0.25">
      <c r="B87" s="29">
        <f>B86</f>
        <v>1.1499999999999999</v>
      </c>
      <c r="C87" s="28" t="s">
        <v>370</v>
      </c>
      <c r="D87" s="28"/>
      <c r="E87" s="30"/>
    </row>
    <row r="88" spans="2:6" x14ac:dyDescent="0.25">
      <c r="B88" s="29">
        <f t="shared" ref="B88:B90" si="14">B87</f>
        <v>1.1499999999999999</v>
      </c>
      <c r="C88" s="28" t="s">
        <v>371</v>
      </c>
      <c r="D88" s="28"/>
      <c r="E88" s="30"/>
    </row>
    <row r="89" spans="2:6" x14ac:dyDescent="0.25">
      <c r="B89" s="29">
        <f t="shared" si="14"/>
        <v>1.1499999999999999</v>
      </c>
      <c r="C89" s="28" t="s">
        <v>372</v>
      </c>
      <c r="D89" s="28"/>
      <c r="E89" s="30"/>
    </row>
    <row r="90" spans="2:6" ht="28.5" customHeight="1" x14ac:dyDescent="0.25">
      <c r="B90" s="29">
        <f t="shared" si="14"/>
        <v>1.1499999999999999</v>
      </c>
      <c r="C90" s="28" t="s">
        <v>373</v>
      </c>
      <c r="D90" s="28"/>
      <c r="E90" s="30"/>
    </row>
    <row r="91" spans="2:6" ht="20.100000000000001" customHeight="1" x14ac:dyDescent="0.25">
      <c r="B91" s="89" t="s">
        <v>27</v>
      </c>
      <c r="C91" s="31"/>
      <c r="D91" s="31"/>
      <c r="E91" s="32"/>
      <c r="F91" s="33"/>
    </row>
    <row r="92" spans="2:6" ht="15" x14ac:dyDescent="0.25">
      <c r="B92" s="34">
        <v>1.1599999999999999</v>
      </c>
      <c r="C92" s="28" t="s">
        <v>369</v>
      </c>
      <c r="D92" s="28"/>
      <c r="E92" s="30"/>
    </row>
    <row r="93" spans="2:6" x14ac:dyDescent="0.25">
      <c r="B93" s="29">
        <f>B92</f>
        <v>1.1599999999999999</v>
      </c>
      <c r="C93" s="28" t="s">
        <v>370</v>
      </c>
      <c r="D93" s="28"/>
      <c r="E93" s="30"/>
    </row>
    <row r="94" spans="2:6" x14ac:dyDescent="0.25">
      <c r="B94" s="29">
        <f t="shared" ref="B94:B96" si="15">B93</f>
        <v>1.1599999999999999</v>
      </c>
      <c r="C94" s="28" t="s">
        <v>371</v>
      </c>
      <c r="D94" s="28"/>
      <c r="E94" s="30"/>
    </row>
    <row r="95" spans="2:6" x14ac:dyDescent="0.25">
      <c r="B95" s="29">
        <f t="shared" si="15"/>
        <v>1.1599999999999999</v>
      </c>
      <c r="C95" s="28" t="s">
        <v>372</v>
      </c>
      <c r="D95" s="28"/>
      <c r="E95" s="30"/>
    </row>
    <row r="96" spans="2:6" x14ac:dyDescent="0.25">
      <c r="B96" s="29">
        <f t="shared" si="15"/>
        <v>1.1599999999999999</v>
      </c>
      <c r="C96" s="28" t="s">
        <v>373</v>
      </c>
      <c r="D96" s="28"/>
      <c r="E96" s="30"/>
    </row>
    <row r="97" spans="2:6" ht="15" x14ac:dyDescent="0.25">
      <c r="B97" s="34">
        <v>1.17</v>
      </c>
      <c r="C97" s="28" t="s">
        <v>369</v>
      </c>
      <c r="D97" s="28"/>
      <c r="E97" s="30"/>
    </row>
    <row r="98" spans="2:6" x14ac:dyDescent="0.25">
      <c r="B98" s="29">
        <f>B97</f>
        <v>1.17</v>
      </c>
      <c r="C98" s="28" t="s">
        <v>370</v>
      </c>
      <c r="D98" s="28"/>
      <c r="E98" s="30"/>
    </row>
    <row r="99" spans="2:6" x14ac:dyDescent="0.25">
      <c r="B99" s="29">
        <f t="shared" ref="B99:B101" si="16">B98</f>
        <v>1.17</v>
      </c>
      <c r="C99" s="28" t="s">
        <v>371</v>
      </c>
      <c r="D99" s="28"/>
      <c r="E99" s="30"/>
    </row>
    <row r="100" spans="2:6" x14ac:dyDescent="0.25">
      <c r="B100" s="29">
        <f t="shared" si="16"/>
        <v>1.17</v>
      </c>
      <c r="C100" s="28" t="s">
        <v>372</v>
      </c>
      <c r="D100" s="28"/>
      <c r="E100" s="30"/>
    </row>
    <row r="101" spans="2:6" x14ac:dyDescent="0.25">
      <c r="B101" s="29">
        <f t="shared" si="16"/>
        <v>1.17</v>
      </c>
      <c r="C101" s="28" t="s">
        <v>373</v>
      </c>
      <c r="D101" s="28"/>
      <c r="E101" s="30"/>
    </row>
    <row r="102" spans="2:6" ht="20.100000000000001" customHeight="1" x14ac:dyDescent="0.25">
      <c r="B102" s="104" t="s">
        <v>30</v>
      </c>
      <c r="C102" s="102"/>
      <c r="D102" s="102"/>
      <c r="E102" s="105"/>
      <c r="F102" s="100"/>
    </row>
    <row r="103" spans="2:6" ht="20.100000000000001" customHeight="1" x14ac:dyDescent="0.25">
      <c r="B103" s="89" t="s">
        <v>31</v>
      </c>
      <c r="C103" s="31"/>
      <c r="D103" s="31"/>
      <c r="E103" s="32"/>
      <c r="F103" s="33"/>
    </row>
    <row r="104" spans="2:6" ht="15" x14ac:dyDescent="0.25">
      <c r="B104" s="34">
        <v>1.18</v>
      </c>
      <c r="C104" s="28" t="s">
        <v>369</v>
      </c>
      <c r="D104" s="28"/>
      <c r="E104" s="30"/>
    </row>
    <row r="105" spans="2:6" x14ac:dyDescent="0.25">
      <c r="B105" s="29">
        <f>B104</f>
        <v>1.18</v>
      </c>
      <c r="C105" s="28" t="s">
        <v>370</v>
      </c>
      <c r="D105" s="28"/>
      <c r="E105" s="30"/>
    </row>
    <row r="106" spans="2:6" x14ac:dyDescent="0.25">
      <c r="B106" s="29">
        <f t="shared" ref="B106:B108" si="17">B105</f>
        <v>1.18</v>
      </c>
      <c r="C106" s="28" t="s">
        <v>371</v>
      </c>
      <c r="D106" s="28"/>
      <c r="E106" s="30"/>
    </row>
    <row r="107" spans="2:6" x14ac:dyDescent="0.25">
      <c r="B107" s="29">
        <f t="shared" si="17"/>
        <v>1.18</v>
      </c>
      <c r="C107" s="28" t="s">
        <v>372</v>
      </c>
      <c r="D107" s="28"/>
      <c r="E107" s="30"/>
    </row>
    <row r="108" spans="2:6" x14ac:dyDescent="0.25">
      <c r="B108" s="29">
        <f t="shared" si="17"/>
        <v>1.18</v>
      </c>
      <c r="C108" s="28" t="s">
        <v>373</v>
      </c>
      <c r="D108" s="28"/>
      <c r="E108" s="30"/>
    </row>
    <row r="109" spans="2:6" ht="15" x14ac:dyDescent="0.25">
      <c r="B109" s="34">
        <v>1.19</v>
      </c>
      <c r="C109" s="28" t="s">
        <v>369</v>
      </c>
      <c r="D109" s="28"/>
      <c r="E109" s="30"/>
    </row>
    <row r="110" spans="2:6" x14ac:dyDescent="0.25">
      <c r="B110" s="29">
        <f>B109</f>
        <v>1.19</v>
      </c>
      <c r="C110" s="28" t="s">
        <v>370</v>
      </c>
      <c r="D110" s="28"/>
      <c r="E110" s="30"/>
    </row>
    <row r="111" spans="2:6" x14ac:dyDescent="0.25">
      <c r="B111" s="29">
        <f t="shared" ref="B111:B113" si="18">B110</f>
        <v>1.19</v>
      </c>
      <c r="C111" s="28" t="s">
        <v>371</v>
      </c>
      <c r="D111" s="28"/>
      <c r="E111" s="30"/>
    </row>
    <row r="112" spans="2:6" x14ac:dyDescent="0.25">
      <c r="B112" s="29">
        <f t="shared" si="18"/>
        <v>1.19</v>
      </c>
      <c r="C112" s="28" t="s">
        <v>372</v>
      </c>
      <c r="D112" s="28"/>
      <c r="E112" s="30"/>
    </row>
    <row r="113" spans="2:6" x14ac:dyDescent="0.25">
      <c r="B113" s="29">
        <f t="shared" si="18"/>
        <v>1.19</v>
      </c>
      <c r="C113" s="28" t="s">
        <v>373</v>
      </c>
      <c r="D113" s="28"/>
      <c r="E113" s="30"/>
    </row>
    <row r="114" spans="2:6" ht="15" x14ac:dyDescent="0.25">
      <c r="B114" s="34" t="s">
        <v>113</v>
      </c>
      <c r="C114" s="28" t="s">
        <v>369</v>
      </c>
      <c r="D114" s="28"/>
      <c r="E114" s="30"/>
    </row>
    <row r="115" spans="2:6" x14ac:dyDescent="0.25">
      <c r="B115" s="29" t="str">
        <f>B114</f>
        <v>1.20</v>
      </c>
      <c r="C115" s="28" t="s">
        <v>370</v>
      </c>
      <c r="D115" s="28"/>
      <c r="E115" s="30"/>
    </row>
    <row r="116" spans="2:6" x14ac:dyDescent="0.25">
      <c r="B116" s="29" t="str">
        <f t="shared" ref="B116:B118" si="19">B115</f>
        <v>1.20</v>
      </c>
      <c r="C116" s="28" t="s">
        <v>371</v>
      </c>
      <c r="D116" s="28"/>
      <c r="E116" s="30"/>
    </row>
    <row r="117" spans="2:6" x14ac:dyDescent="0.25">
      <c r="B117" s="29" t="str">
        <f t="shared" si="19"/>
        <v>1.20</v>
      </c>
      <c r="C117" s="28" t="s">
        <v>372</v>
      </c>
      <c r="D117" s="28"/>
      <c r="E117" s="30"/>
    </row>
    <row r="118" spans="2:6" x14ac:dyDescent="0.25">
      <c r="B118" s="29" t="str">
        <f t="shared" si="19"/>
        <v>1.20</v>
      </c>
      <c r="C118" s="28" t="s">
        <v>373</v>
      </c>
      <c r="D118" s="28"/>
      <c r="E118" s="30"/>
    </row>
    <row r="119" spans="2:6" ht="20.100000000000001" customHeight="1" x14ac:dyDescent="0.25">
      <c r="B119" s="89" t="s">
        <v>35</v>
      </c>
      <c r="C119" s="31"/>
      <c r="D119" s="31"/>
      <c r="E119" s="32"/>
      <c r="F119" s="33"/>
    </row>
    <row r="120" spans="2:6" ht="15" x14ac:dyDescent="0.25">
      <c r="B120" s="34">
        <v>1.21</v>
      </c>
      <c r="C120" s="28" t="s">
        <v>369</v>
      </c>
      <c r="D120" s="28"/>
      <c r="E120" s="30"/>
    </row>
    <row r="121" spans="2:6" x14ac:dyDescent="0.25">
      <c r="B121" s="29">
        <f>B120</f>
        <v>1.21</v>
      </c>
      <c r="C121" s="28" t="s">
        <v>370</v>
      </c>
      <c r="D121" s="28"/>
      <c r="E121" s="30"/>
    </row>
    <row r="122" spans="2:6" x14ac:dyDescent="0.25">
      <c r="B122" s="29">
        <f t="shared" ref="B122:B124" si="20">B121</f>
        <v>1.21</v>
      </c>
      <c r="C122" s="28" t="s">
        <v>371</v>
      </c>
      <c r="D122" s="28"/>
      <c r="E122" s="30"/>
    </row>
    <row r="123" spans="2:6" x14ac:dyDescent="0.25">
      <c r="B123" s="29">
        <f t="shared" si="20"/>
        <v>1.21</v>
      </c>
      <c r="C123" s="28" t="s">
        <v>372</v>
      </c>
      <c r="D123" s="28"/>
      <c r="E123" s="30"/>
    </row>
    <row r="124" spans="2:6" x14ac:dyDescent="0.25">
      <c r="B124" s="29">
        <f t="shared" si="20"/>
        <v>1.21</v>
      </c>
      <c r="C124" s="28" t="s">
        <v>373</v>
      </c>
      <c r="D124" s="28"/>
      <c r="E124" s="30"/>
    </row>
    <row r="125" spans="2:6" ht="20.100000000000001" customHeight="1" x14ac:dyDescent="0.25">
      <c r="B125" s="89" t="s">
        <v>37</v>
      </c>
      <c r="C125" s="31"/>
      <c r="D125" s="31"/>
      <c r="E125" s="32"/>
      <c r="F125" s="33"/>
    </row>
    <row r="126" spans="2:6" ht="15" x14ac:dyDescent="0.25">
      <c r="B126" s="34">
        <v>1.22</v>
      </c>
      <c r="C126" s="28" t="s">
        <v>369</v>
      </c>
      <c r="D126" s="28"/>
      <c r="E126" s="30"/>
    </row>
    <row r="127" spans="2:6" x14ac:dyDescent="0.25">
      <c r="B127" s="29">
        <f>B126</f>
        <v>1.22</v>
      </c>
      <c r="C127" s="28" t="s">
        <v>370</v>
      </c>
      <c r="D127" s="28"/>
      <c r="E127" s="30"/>
    </row>
    <row r="128" spans="2:6" x14ac:dyDescent="0.25">
      <c r="B128" s="29">
        <f t="shared" ref="B128:B130" si="21">B127</f>
        <v>1.22</v>
      </c>
      <c r="C128" s="28" t="s">
        <v>371</v>
      </c>
      <c r="D128" s="28"/>
      <c r="E128" s="30"/>
    </row>
    <row r="129" spans="2:6" x14ac:dyDescent="0.25">
      <c r="B129" s="29">
        <f t="shared" si="21"/>
        <v>1.22</v>
      </c>
      <c r="C129" s="28" t="s">
        <v>372</v>
      </c>
      <c r="D129" s="28"/>
      <c r="E129" s="30"/>
    </row>
    <row r="130" spans="2:6" x14ac:dyDescent="0.25">
      <c r="B130" s="29">
        <f t="shared" si="21"/>
        <v>1.22</v>
      </c>
      <c r="C130" s="28" t="s">
        <v>373</v>
      </c>
      <c r="D130" s="28"/>
      <c r="E130" s="30"/>
    </row>
    <row r="131" spans="2:6" ht="15" x14ac:dyDescent="0.25">
      <c r="B131" s="34">
        <v>1.23</v>
      </c>
      <c r="C131" s="28" t="s">
        <v>369</v>
      </c>
      <c r="D131" s="28"/>
      <c r="E131" s="30"/>
    </row>
    <row r="132" spans="2:6" x14ac:dyDescent="0.25">
      <c r="B132" s="29">
        <f>B131</f>
        <v>1.23</v>
      </c>
      <c r="C132" s="28" t="s">
        <v>370</v>
      </c>
      <c r="D132" s="28"/>
      <c r="E132" s="30"/>
    </row>
    <row r="133" spans="2:6" x14ac:dyDescent="0.25">
      <c r="B133" s="29">
        <f t="shared" ref="B133:B135" si="22">B132</f>
        <v>1.23</v>
      </c>
      <c r="C133" s="28" t="s">
        <v>371</v>
      </c>
      <c r="D133" s="28"/>
      <c r="E133" s="30"/>
    </row>
    <row r="134" spans="2:6" x14ac:dyDescent="0.25">
      <c r="B134" s="29">
        <f t="shared" si="22"/>
        <v>1.23</v>
      </c>
      <c r="C134" s="28" t="s">
        <v>372</v>
      </c>
      <c r="D134" s="28"/>
      <c r="E134" s="30"/>
    </row>
    <row r="135" spans="2:6" x14ac:dyDescent="0.25">
      <c r="B135" s="29">
        <f t="shared" si="22"/>
        <v>1.23</v>
      </c>
      <c r="C135" s="28" t="s">
        <v>373</v>
      </c>
      <c r="D135" s="28"/>
      <c r="E135" s="30"/>
    </row>
    <row r="136" spans="2:6" ht="20.100000000000001" customHeight="1" x14ac:dyDescent="0.25">
      <c r="B136" s="89" t="s">
        <v>40</v>
      </c>
      <c r="C136" s="31"/>
      <c r="D136" s="31"/>
      <c r="E136" s="32"/>
      <c r="F136" s="33"/>
    </row>
    <row r="137" spans="2:6" ht="15" x14ac:dyDescent="0.25">
      <c r="B137" s="34">
        <v>1.24</v>
      </c>
      <c r="C137" s="28" t="s">
        <v>369</v>
      </c>
      <c r="D137" s="28"/>
      <c r="E137" s="30"/>
    </row>
    <row r="138" spans="2:6" x14ac:dyDescent="0.25">
      <c r="B138" s="29">
        <f>B137</f>
        <v>1.24</v>
      </c>
      <c r="C138" s="28" t="s">
        <v>370</v>
      </c>
      <c r="D138" s="28"/>
      <c r="E138" s="30"/>
    </row>
    <row r="139" spans="2:6" x14ac:dyDescent="0.25">
      <c r="B139" s="29">
        <f t="shared" ref="B139:B141" si="23">B138</f>
        <v>1.24</v>
      </c>
      <c r="C139" s="28" t="s">
        <v>371</v>
      </c>
      <c r="D139" s="28"/>
      <c r="E139" s="30"/>
    </row>
    <row r="140" spans="2:6" x14ac:dyDescent="0.25">
      <c r="B140" s="29">
        <f t="shared" si="23"/>
        <v>1.24</v>
      </c>
      <c r="C140" s="28" t="s">
        <v>372</v>
      </c>
      <c r="D140" s="28"/>
      <c r="E140" s="30"/>
    </row>
    <row r="141" spans="2:6" x14ac:dyDescent="0.25">
      <c r="B141" s="29">
        <f t="shared" si="23"/>
        <v>1.24</v>
      </c>
      <c r="C141" s="28" t="s">
        <v>373</v>
      </c>
      <c r="D141" s="28"/>
      <c r="E141" s="30"/>
    </row>
    <row r="142" spans="2:6" ht="20.100000000000001" customHeight="1" x14ac:dyDescent="0.25">
      <c r="B142" s="104" t="s">
        <v>42</v>
      </c>
      <c r="C142" s="102"/>
      <c r="D142" s="102"/>
      <c r="E142" s="105"/>
      <c r="F142" s="100"/>
    </row>
    <row r="143" spans="2:6" ht="20.100000000000001" customHeight="1" x14ac:dyDescent="0.25">
      <c r="B143" s="89" t="s">
        <v>43</v>
      </c>
      <c r="C143" s="31"/>
      <c r="D143" s="31"/>
      <c r="E143" s="32"/>
      <c r="F143" s="33"/>
    </row>
    <row r="144" spans="2:6" ht="15" x14ac:dyDescent="0.25">
      <c r="B144" s="34">
        <v>1.25</v>
      </c>
      <c r="C144" s="28" t="s">
        <v>369</v>
      </c>
      <c r="D144" s="28"/>
      <c r="E144" s="30"/>
    </row>
    <row r="145" spans="2:6" x14ac:dyDescent="0.25">
      <c r="B145" s="29">
        <f>B144</f>
        <v>1.25</v>
      </c>
      <c r="C145" s="28" t="s">
        <v>370</v>
      </c>
      <c r="D145" s="28"/>
      <c r="E145" s="30"/>
    </row>
    <row r="146" spans="2:6" x14ac:dyDescent="0.25">
      <c r="B146" s="29">
        <f t="shared" ref="B146:B148" si="24">B145</f>
        <v>1.25</v>
      </c>
      <c r="C146" s="28" t="s">
        <v>371</v>
      </c>
      <c r="D146" s="28"/>
      <c r="E146" s="30"/>
    </row>
    <row r="147" spans="2:6" x14ac:dyDescent="0.25">
      <c r="B147" s="29">
        <f t="shared" si="24"/>
        <v>1.25</v>
      </c>
      <c r="C147" s="28" t="s">
        <v>372</v>
      </c>
      <c r="D147" s="28"/>
      <c r="E147" s="30"/>
    </row>
    <row r="148" spans="2:6" x14ac:dyDescent="0.25">
      <c r="B148" s="29">
        <f t="shared" si="24"/>
        <v>1.25</v>
      </c>
      <c r="C148" s="28" t="s">
        <v>373</v>
      </c>
      <c r="D148" s="28"/>
      <c r="E148" s="30"/>
    </row>
    <row r="149" spans="2:6" ht="15" x14ac:dyDescent="0.25">
      <c r="B149" s="34">
        <v>1.26</v>
      </c>
      <c r="C149" s="28" t="s">
        <v>369</v>
      </c>
      <c r="D149" s="28"/>
      <c r="E149" s="30"/>
    </row>
    <row r="150" spans="2:6" x14ac:dyDescent="0.25">
      <c r="B150" s="29">
        <f>B149</f>
        <v>1.26</v>
      </c>
      <c r="C150" s="28" t="s">
        <v>370</v>
      </c>
      <c r="D150" s="28"/>
      <c r="E150" s="30"/>
    </row>
    <row r="151" spans="2:6" x14ac:dyDescent="0.25">
      <c r="B151" s="29">
        <f t="shared" ref="B151:B153" si="25">B150</f>
        <v>1.26</v>
      </c>
      <c r="C151" s="28" t="s">
        <v>371</v>
      </c>
      <c r="D151" s="28"/>
      <c r="E151" s="30"/>
    </row>
    <row r="152" spans="2:6" x14ac:dyDescent="0.25">
      <c r="B152" s="29">
        <f t="shared" si="25"/>
        <v>1.26</v>
      </c>
      <c r="C152" s="28" t="s">
        <v>372</v>
      </c>
      <c r="D152" s="28"/>
      <c r="E152" s="30"/>
    </row>
    <row r="153" spans="2:6" x14ac:dyDescent="0.25">
      <c r="B153" s="29">
        <f t="shared" si="25"/>
        <v>1.26</v>
      </c>
      <c r="C153" s="28" t="s">
        <v>373</v>
      </c>
      <c r="D153" s="28"/>
      <c r="E153" s="30"/>
    </row>
    <row r="154" spans="2:6" ht="15" x14ac:dyDescent="0.25">
      <c r="B154" s="34">
        <v>1.27</v>
      </c>
      <c r="C154" s="28" t="s">
        <v>369</v>
      </c>
      <c r="D154" s="28"/>
      <c r="E154" s="30"/>
    </row>
    <row r="155" spans="2:6" x14ac:dyDescent="0.25">
      <c r="B155" s="29">
        <f>B154</f>
        <v>1.27</v>
      </c>
      <c r="C155" s="28" t="s">
        <v>370</v>
      </c>
      <c r="D155" s="28"/>
      <c r="E155" s="30"/>
    </row>
    <row r="156" spans="2:6" x14ac:dyDescent="0.25">
      <c r="B156" s="29">
        <f t="shared" ref="B156:B158" si="26">B155</f>
        <v>1.27</v>
      </c>
      <c r="C156" s="28" t="s">
        <v>371</v>
      </c>
      <c r="D156" s="28"/>
      <c r="E156" s="30"/>
    </row>
    <row r="157" spans="2:6" x14ac:dyDescent="0.25">
      <c r="B157" s="29">
        <f t="shared" si="26"/>
        <v>1.27</v>
      </c>
      <c r="C157" s="28" t="s">
        <v>372</v>
      </c>
      <c r="D157" s="28"/>
      <c r="E157" s="30"/>
    </row>
    <row r="158" spans="2:6" x14ac:dyDescent="0.25">
      <c r="B158" s="29">
        <f t="shared" si="26"/>
        <v>1.27</v>
      </c>
      <c r="C158" s="28" t="s">
        <v>373</v>
      </c>
      <c r="D158" s="28"/>
      <c r="E158" s="30"/>
    </row>
    <row r="159" spans="2:6" ht="20.100000000000001" customHeight="1" x14ac:dyDescent="0.25">
      <c r="B159" s="89" t="s">
        <v>47</v>
      </c>
      <c r="C159" s="31"/>
      <c r="D159" s="31"/>
      <c r="E159" s="32"/>
      <c r="F159" s="33"/>
    </row>
    <row r="160" spans="2:6" ht="15" x14ac:dyDescent="0.25">
      <c r="B160" s="34">
        <v>1.28</v>
      </c>
      <c r="C160" s="28" t="s">
        <v>369</v>
      </c>
      <c r="D160" s="28"/>
      <c r="E160" s="30"/>
    </row>
    <row r="161" spans="2:6" x14ac:dyDescent="0.25">
      <c r="B161" s="29">
        <f>B160</f>
        <v>1.28</v>
      </c>
      <c r="C161" s="28" t="s">
        <v>370</v>
      </c>
      <c r="D161" s="28"/>
      <c r="E161" s="30"/>
    </row>
    <row r="162" spans="2:6" x14ac:dyDescent="0.25">
      <c r="B162" s="29">
        <f t="shared" ref="B162:B164" si="27">B161</f>
        <v>1.28</v>
      </c>
      <c r="C162" s="28" t="s">
        <v>371</v>
      </c>
      <c r="D162" s="28"/>
      <c r="E162" s="30"/>
    </row>
    <row r="163" spans="2:6" x14ac:dyDescent="0.25">
      <c r="B163" s="29">
        <f t="shared" si="27"/>
        <v>1.28</v>
      </c>
      <c r="C163" s="28" t="s">
        <v>372</v>
      </c>
      <c r="D163" s="28"/>
      <c r="E163" s="30"/>
    </row>
    <row r="164" spans="2:6" x14ac:dyDescent="0.25">
      <c r="B164" s="29">
        <f t="shared" si="27"/>
        <v>1.28</v>
      </c>
      <c r="C164" s="28" t="s">
        <v>373</v>
      </c>
      <c r="D164" s="28"/>
      <c r="E164" s="30"/>
    </row>
    <row r="165" spans="2:6" ht="15" x14ac:dyDescent="0.25">
      <c r="B165" s="34">
        <v>1.29</v>
      </c>
      <c r="C165" s="28" t="s">
        <v>369</v>
      </c>
      <c r="D165" s="28"/>
      <c r="E165" s="30"/>
    </row>
    <row r="166" spans="2:6" x14ac:dyDescent="0.25">
      <c r="B166" s="29">
        <f>B165</f>
        <v>1.29</v>
      </c>
      <c r="C166" s="28" t="s">
        <v>370</v>
      </c>
      <c r="D166" s="28"/>
      <c r="E166" s="30"/>
    </row>
    <row r="167" spans="2:6" x14ac:dyDescent="0.25">
      <c r="B167" s="29">
        <f t="shared" ref="B167:B169" si="28">B166</f>
        <v>1.29</v>
      </c>
      <c r="C167" s="28" t="s">
        <v>371</v>
      </c>
      <c r="D167" s="28"/>
      <c r="E167" s="30"/>
    </row>
    <row r="168" spans="2:6" x14ac:dyDescent="0.25">
      <c r="B168" s="29">
        <f t="shared" si="28"/>
        <v>1.29</v>
      </c>
      <c r="C168" s="28" t="s">
        <v>372</v>
      </c>
      <c r="D168" s="28"/>
      <c r="E168" s="30"/>
    </row>
    <row r="169" spans="2:6" x14ac:dyDescent="0.25">
      <c r="B169" s="29">
        <f t="shared" si="28"/>
        <v>1.29</v>
      </c>
      <c r="C169" s="28" t="s">
        <v>373</v>
      </c>
      <c r="D169" s="28"/>
      <c r="E169" s="30"/>
    </row>
    <row r="170" spans="2:6" ht="15" x14ac:dyDescent="0.25">
      <c r="B170" s="34" t="s">
        <v>114</v>
      </c>
      <c r="C170" s="28" t="s">
        <v>369</v>
      </c>
      <c r="D170" s="28"/>
      <c r="E170" s="30"/>
    </row>
    <row r="171" spans="2:6" x14ac:dyDescent="0.25">
      <c r="B171" s="29" t="str">
        <f>B170</f>
        <v>1.30</v>
      </c>
      <c r="C171" s="28" t="s">
        <v>370</v>
      </c>
      <c r="D171" s="28"/>
      <c r="E171" s="30"/>
    </row>
    <row r="172" spans="2:6" x14ac:dyDescent="0.25">
      <c r="B172" s="29" t="str">
        <f t="shared" ref="B172:B174" si="29">B171</f>
        <v>1.30</v>
      </c>
      <c r="C172" s="28" t="s">
        <v>371</v>
      </c>
      <c r="D172" s="28"/>
      <c r="E172" s="30"/>
    </row>
    <row r="173" spans="2:6" x14ac:dyDescent="0.25">
      <c r="B173" s="29" t="str">
        <f t="shared" si="29"/>
        <v>1.30</v>
      </c>
      <c r="C173" s="28" t="s">
        <v>372</v>
      </c>
      <c r="D173" s="28"/>
      <c r="E173" s="30"/>
    </row>
    <row r="174" spans="2:6" x14ac:dyDescent="0.25">
      <c r="B174" s="29" t="str">
        <f t="shared" si="29"/>
        <v>1.30</v>
      </c>
      <c r="C174" s="28" t="s">
        <v>373</v>
      </c>
      <c r="D174" s="28"/>
      <c r="E174" s="30"/>
    </row>
    <row r="175" spans="2:6" ht="20.100000000000001" customHeight="1" x14ac:dyDescent="0.25">
      <c r="B175" s="89" t="s">
        <v>51</v>
      </c>
      <c r="C175" s="31"/>
      <c r="D175" s="31"/>
      <c r="E175" s="32"/>
      <c r="F175" s="33"/>
    </row>
    <row r="176" spans="2:6" ht="15" x14ac:dyDescent="0.25">
      <c r="B176" s="34">
        <v>1.31</v>
      </c>
      <c r="C176" s="28" t="s">
        <v>369</v>
      </c>
      <c r="D176" s="28"/>
      <c r="E176" s="30"/>
    </row>
    <row r="177" spans="2:6" x14ac:dyDescent="0.25">
      <c r="B177" s="29">
        <f>B176</f>
        <v>1.31</v>
      </c>
      <c r="C177" s="28" t="s">
        <v>370</v>
      </c>
      <c r="D177" s="28"/>
      <c r="E177" s="30"/>
    </row>
    <row r="178" spans="2:6" x14ac:dyDescent="0.25">
      <c r="B178" s="29">
        <f t="shared" ref="B178:B180" si="30">B177</f>
        <v>1.31</v>
      </c>
      <c r="C178" s="28" t="s">
        <v>371</v>
      </c>
      <c r="D178" s="28"/>
      <c r="E178" s="30"/>
    </row>
    <row r="179" spans="2:6" x14ac:dyDescent="0.25">
      <c r="B179" s="29">
        <f t="shared" si="30"/>
        <v>1.31</v>
      </c>
      <c r="C179" s="28" t="s">
        <v>372</v>
      </c>
      <c r="D179" s="28"/>
      <c r="E179" s="30"/>
    </row>
    <row r="180" spans="2:6" x14ac:dyDescent="0.25">
      <c r="B180" s="29">
        <f t="shared" si="30"/>
        <v>1.31</v>
      </c>
      <c r="C180" s="28" t="s">
        <v>373</v>
      </c>
      <c r="D180" s="28"/>
      <c r="E180" s="30"/>
    </row>
    <row r="181" spans="2:6" ht="15" x14ac:dyDescent="0.25">
      <c r="B181" s="34">
        <v>1.32</v>
      </c>
      <c r="C181" s="28" t="s">
        <v>369</v>
      </c>
      <c r="D181" s="28"/>
      <c r="E181" s="30"/>
    </row>
    <row r="182" spans="2:6" x14ac:dyDescent="0.25">
      <c r="B182" s="29">
        <f>B181</f>
        <v>1.32</v>
      </c>
      <c r="C182" s="28" t="s">
        <v>370</v>
      </c>
      <c r="D182" s="28"/>
      <c r="E182" s="30"/>
    </row>
    <row r="183" spans="2:6" x14ac:dyDescent="0.25">
      <c r="B183" s="29">
        <f t="shared" ref="B183:B185" si="31">B182</f>
        <v>1.32</v>
      </c>
      <c r="C183" s="28" t="s">
        <v>371</v>
      </c>
      <c r="D183" s="28"/>
      <c r="E183" s="30"/>
    </row>
    <row r="184" spans="2:6" x14ac:dyDescent="0.25">
      <c r="B184" s="29">
        <f t="shared" si="31"/>
        <v>1.32</v>
      </c>
      <c r="C184" s="28" t="s">
        <v>372</v>
      </c>
      <c r="D184" s="28"/>
      <c r="E184" s="30"/>
    </row>
    <row r="185" spans="2:6" x14ac:dyDescent="0.25">
      <c r="B185" s="29">
        <f t="shared" si="31"/>
        <v>1.32</v>
      </c>
      <c r="C185" s="28" t="s">
        <v>373</v>
      </c>
      <c r="D185" s="28"/>
      <c r="E185" s="30"/>
    </row>
    <row r="186" spans="2:6" ht="20.100000000000001" customHeight="1" x14ac:dyDescent="0.25">
      <c r="B186" s="89" t="s">
        <v>54</v>
      </c>
      <c r="C186" s="31"/>
      <c r="D186" s="31"/>
      <c r="E186" s="32"/>
      <c r="F186" s="33"/>
    </row>
    <row r="187" spans="2:6" ht="15" x14ac:dyDescent="0.25">
      <c r="B187" s="34">
        <v>1.33</v>
      </c>
      <c r="C187" s="28" t="s">
        <v>369</v>
      </c>
      <c r="D187" s="28"/>
      <c r="E187" s="30"/>
    </row>
    <row r="188" spans="2:6" x14ac:dyDescent="0.25">
      <c r="B188" s="29">
        <f>B187</f>
        <v>1.33</v>
      </c>
      <c r="C188" s="28" t="s">
        <v>370</v>
      </c>
      <c r="D188" s="28"/>
      <c r="E188" s="30"/>
    </row>
    <row r="189" spans="2:6" x14ac:dyDescent="0.25">
      <c r="B189" s="29">
        <f t="shared" ref="B189:B191" si="32">B188</f>
        <v>1.33</v>
      </c>
      <c r="C189" s="28" t="s">
        <v>371</v>
      </c>
      <c r="D189" s="28"/>
      <c r="E189" s="30"/>
    </row>
    <row r="190" spans="2:6" x14ac:dyDescent="0.25">
      <c r="B190" s="29">
        <f t="shared" si="32"/>
        <v>1.33</v>
      </c>
      <c r="C190" s="28" t="s">
        <v>372</v>
      </c>
      <c r="D190" s="28"/>
      <c r="E190" s="30"/>
    </row>
    <row r="191" spans="2:6" x14ac:dyDescent="0.25">
      <c r="B191" s="29">
        <f t="shared" si="32"/>
        <v>1.33</v>
      </c>
      <c r="C191" s="28" t="s">
        <v>373</v>
      </c>
      <c r="D191" s="28"/>
      <c r="E191" s="30"/>
    </row>
    <row r="192" spans="2:6" ht="15" x14ac:dyDescent="0.25">
      <c r="B192" s="34">
        <v>1.34</v>
      </c>
      <c r="C192" s="28" t="s">
        <v>369</v>
      </c>
      <c r="D192" s="28"/>
      <c r="E192" s="30"/>
    </row>
    <row r="193" spans="2:6" x14ac:dyDescent="0.25">
      <c r="B193" s="29">
        <f>B192</f>
        <v>1.34</v>
      </c>
      <c r="C193" s="28" t="s">
        <v>370</v>
      </c>
      <c r="D193" s="28"/>
      <c r="E193" s="30"/>
    </row>
    <row r="194" spans="2:6" x14ac:dyDescent="0.25">
      <c r="B194" s="29">
        <f t="shared" ref="B194:B196" si="33">B193</f>
        <v>1.34</v>
      </c>
      <c r="C194" s="28" t="s">
        <v>371</v>
      </c>
      <c r="D194" s="28"/>
      <c r="E194" s="30"/>
    </row>
    <row r="195" spans="2:6" x14ac:dyDescent="0.25">
      <c r="B195" s="29">
        <f t="shared" si="33"/>
        <v>1.34</v>
      </c>
      <c r="C195" s="28" t="s">
        <v>372</v>
      </c>
      <c r="D195" s="28"/>
      <c r="E195" s="30"/>
    </row>
    <row r="196" spans="2:6" x14ac:dyDescent="0.25">
      <c r="B196" s="29">
        <f t="shared" si="33"/>
        <v>1.34</v>
      </c>
      <c r="C196" s="28" t="s">
        <v>373</v>
      </c>
      <c r="D196" s="28"/>
      <c r="E196" s="30"/>
    </row>
    <row r="197" spans="2:6" ht="20.100000000000001" customHeight="1" x14ac:dyDescent="0.25">
      <c r="B197" s="89" t="s">
        <v>57</v>
      </c>
      <c r="C197" s="31"/>
      <c r="D197" s="31"/>
      <c r="E197" s="32"/>
      <c r="F197" s="33"/>
    </row>
    <row r="198" spans="2:6" ht="15" x14ac:dyDescent="0.25">
      <c r="B198" s="34">
        <v>1.35</v>
      </c>
      <c r="C198" s="28" t="s">
        <v>369</v>
      </c>
      <c r="D198" s="28"/>
      <c r="E198" s="30"/>
    </row>
    <row r="199" spans="2:6" x14ac:dyDescent="0.25">
      <c r="B199" s="29">
        <f>B198</f>
        <v>1.35</v>
      </c>
      <c r="C199" s="28" t="s">
        <v>370</v>
      </c>
      <c r="D199" s="28"/>
      <c r="E199" s="30"/>
    </row>
    <row r="200" spans="2:6" x14ac:dyDescent="0.25">
      <c r="B200" s="29">
        <f t="shared" ref="B200:B202" si="34">B199</f>
        <v>1.35</v>
      </c>
      <c r="C200" s="28" t="s">
        <v>371</v>
      </c>
      <c r="D200" s="28"/>
      <c r="E200" s="30"/>
    </row>
    <row r="201" spans="2:6" x14ac:dyDescent="0.25">
      <c r="B201" s="29">
        <f t="shared" si="34"/>
        <v>1.35</v>
      </c>
      <c r="C201" s="28" t="s">
        <v>372</v>
      </c>
      <c r="D201" s="28"/>
      <c r="E201" s="30"/>
    </row>
    <row r="202" spans="2:6" x14ac:dyDescent="0.25">
      <c r="B202" s="29">
        <f t="shared" si="34"/>
        <v>1.35</v>
      </c>
      <c r="C202" s="28" t="s">
        <v>373</v>
      </c>
      <c r="D202" s="28"/>
      <c r="E202" s="30"/>
    </row>
    <row r="203" spans="2:6" ht="20.100000000000001" customHeight="1" x14ac:dyDescent="0.25">
      <c r="B203" s="89" t="s">
        <v>59</v>
      </c>
      <c r="C203" s="31"/>
      <c r="D203" s="31"/>
      <c r="E203" s="32"/>
      <c r="F203" s="33"/>
    </row>
    <row r="204" spans="2:6" ht="15" x14ac:dyDescent="0.25">
      <c r="B204" s="34">
        <v>1.36</v>
      </c>
      <c r="C204" s="28" t="s">
        <v>369</v>
      </c>
      <c r="D204" s="28"/>
      <c r="E204" s="30"/>
    </row>
    <row r="205" spans="2:6" x14ac:dyDescent="0.25">
      <c r="B205" s="29">
        <f>B204</f>
        <v>1.36</v>
      </c>
      <c r="C205" s="28" t="s">
        <v>370</v>
      </c>
      <c r="D205" s="28"/>
      <c r="E205" s="30"/>
    </row>
    <row r="206" spans="2:6" x14ac:dyDescent="0.25">
      <c r="B206" s="29">
        <f t="shared" ref="B206:B208" si="35">B205</f>
        <v>1.36</v>
      </c>
      <c r="C206" s="28" t="s">
        <v>371</v>
      </c>
      <c r="D206" s="28"/>
      <c r="E206" s="30"/>
    </row>
    <row r="207" spans="2:6" x14ac:dyDescent="0.25">
      <c r="B207" s="29">
        <f t="shared" si="35"/>
        <v>1.36</v>
      </c>
      <c r="C207" s="28" t="s">
        <v>372</v>
      </c>
      <c r="D207" s="28"/>
      <c r="E207" s="30"/>
    </row>
    <row r="208" spans="2:6" x14ac:dyDescent="0.25">
      <c r="B208" s="29">
        <f t="shared" si="35"/>
        <v>1.36</v>
      </c>
      <c r="C208" s="28" t="s">
        <v>373</v>
      </c>
      <c r="D208" s="28"/>
      <c r="E208" s="30"/>
    </row>
    <row r="209" spans="2:6" s="23" customFormat="1" ht="28.5" customHeight="1" x14ac:dyDescent="0.25">
      <c r="B209" s="65" t="e" vm="2">
        <v>#VALUE!</v>
      </c>
      <c r="C209" s="66" t="s">
        <v>82</v>
      </c>
      <c r="D209" s="67"/>
      <c r="E209" s="68"/>
    </row>
    <row r="210" spans="2:6" ht="20.100000000000001" customHeight="1" x14ac:dyDescent="0.25">
      <c r="B210" s="104" t="s">
        <v>62</v>
      </c>
      <c r="C210" s="102"/>
      <c r="D210" s="102"/>
      <c r="E210" s="105"/>
      <c r="F210" s="100"/>
    </row>
    <row r="211" spans="2:6" ht="20.100000000000001" customHeight="1" x14ac:dyDescent="0.25">
      <c r="B211" s="89" t="s">
        <v>63</v>
      </c>
      <c r="C211" s="31"/>
      <c r="D211" s="31"/>
      <c r="E211" s="32"/>
      <c r="F211" s="33"/>
    </row>
    <row r="212" spans="2:6" ht="15" x14ac:dyDescent="0.25">
      <c r="B212" s="34">
        <v>2.0099999999999998</v>
      </c>
      <c r="C212" s="28" t="s">
        <v>369</v>
      </c>
      <c r="D212" s="28"/>
      <c r="E212" s="30"/>
    </row>
    <row r="213" spans="2:6" x14ac:dyDescent="0.25">
      <c r="B213" s="29">
        <f>B212</f>
        <v>2.0099999999999998</v>
      </c>
      <c r="C213" s="28" t="s">
        <v>370</v>
      </c>
      <c r="D213" s="28"/>
      <c r="E213" s="30"/>
    </row>
    <row r="214" spans="2:6" x14ac:dyDescent="0.25">
      <c r="B214" s="29">
        <f t="shared" ref="B214:B216" si="36">B213</f>
        <v>2.0099999999999998</v>
      </c>
      <c r="C214" s="28" t="s">
        <v>371</v>
      </c>
      <c r="D214" s="28"/>
      <c r="E214" s="30"/>
    </row>
    <row r="215" spans="2:6" x14ac:dyDescent="0.25">
      <c r="B215" s="29">
        <f t="shared" si="36"/>
        <v>2.0099999999999998</v>
      </c>
      <c r="C215" s="28" t="s">
        <v>372</v>
      </c>
      <c r="D215" s="28"/>
      <c r="E215" s="30"/>
    </row>
    <row r="216" spans="2:6" x14ac:dyDescent="0.25">
      <c r="B216" s="29">
        <f t="shared" si="36"/>
        <v>2.0099999999999998</v>
      </c>
      <c r="C216" s="28" t="s">
        <v>373</v>
      </c>
      <c r="D216" s="28"/>
      <c r="E216" s="30"/>
    </row>
    <row r="217" spans="2:6" ht="15" x14ac:dyDescent="0.25">
      <c r="B217" s="34">
        <v>2.02</v>
      </c>
      <c r="C217" s="28" t="s">
        <v>369</v>
      </c>
      <c r="D217" s="28"/>
      <c r="E217" s="30"/>
    </row>
    <row r="218" spans="2:6" x14ac:dyDescent="0.25">
      <c r="B218" s="29">
        <f>B217</f>
        <v>2.02</v>
      </c>
      <c r="C218" s="28" t="s">
        <v>370</v>
      </c>
      <c r="D218" s="28"/>
      <c r="E218" s="30"/>
    </row>
    <row r="219" spans="2:6" x14ac:dyDescent="0.25">
      <c r="B219" s="29">
        <f t="shared" ref="B219:B221" si="37">B218</f>
        <v>2.02</v>
      </c>
      <c r="C219" s="28" t="s">
        <v>371</v>
      </c>
      <c r="D219" s="28"/>
      <c r="E219" s="30"/>
    </row>
    <row r="220" spans="2:6" x14ac:dyDescent="0.25">
      <c r="B220" s="29">
        <f t="shared" si="37"/>
        <v>2.02</v>
      </c>
      <c r="C220" s="28" t="s">
        <v>372</v>
      </c>
      <c r="D220" s="28"/>
      <c r="E220" s="30"/>
    </row>
    <row r="221" spans="2:6" x14ac:dyDescent="0.25">
      <c r="B221" s="29">
        <f t="shared" si="37"/>
        <v>2.02</v>
      </c>
      <c r="C221" s="28" t="s">
        <v>373</v>
      </c>
      <c r="D221" s="28"/>
      <c r="E221" s="30"/>
    </row>
    <row r="222" spans="2:6" ht="15" x14ac:dyDescent="0.25">
      <c r="B222" s="34">
        <v>2.0299999999999998</v>
      </c>
      <c r="C222" s="28" t="s">
        <v>369</v>
      </c>
      <c r="D222" s="28"/>
      <c r="E222" s="30"/>
    </row>
    <row r="223" spans="2:6" x14ac:dyDescent="0.25">
      <c r="B223" s="29">
        <f>B222</f>
        <v>2.0299999999999998</v>
      </c>
      <c r="C223" s="28" t="s">
        <v>370</v>
      </c>
      <c r="D223" s="28"/>
      <c r="E223" s="30"/>
    </row>
    <row r="224" spans="2:6" x14ac:dyDescent="0.25">
      <c r="B224" s="29">
        <f t="shared" ref="B224:B226" si="38">B223</f>
        <v>2.0299999999999998</v>
      </c>
      <c r="C224" s="28" t="s">
        <v>371</v>
      </c>
      <c r="D224" s="28"/>
      <c r="E224" s="30"/>
    </row>
    <row r="225" spans="2:6" x14ac:dyDescent="0.25">
      <c r="B225" s="29">
        <f t="shared" si="38"/>
        <v>2.0299999999999998</v>
      </c>
      <c r="C225" s="28" t="s">
        <v>372</v>
      </c>
      <c r="D225" s="28"/>
      <c r="E225" s="30"/>
    </row>
    <row r="226" spans="2:6" x14ac:dyDescent="0.25">
      <c r="B226" s="29">
        <f t="shared" si="38"/>
        <v>2.0299999999999998</v>
      </c>
      <c r="C226" s="28" t="s">
        <v>373</v>
      </c>
      <c r="D226" s="28"/>
      <c r="E226" s="30"/>
    </row>
    <row r="227" spans="2:6" ht="20.100000000000001" customHeight="1" x14ac:dyDescent="0.25">
      <c r="B227" s="89" t="s">
        <v>67</v>
      </c>
      <c r="C227" s="31"/>
      <c r="D227" s="31"/>
      <c r="E227" s="32"/>
      <c r="F227" s="33"/>
    </row>
    <row r="228" spans="2:6" ht="15" x14ac:dyDescent="0.25">
      <c r="B228" s="34">
        <v>2.04</v>
      </c>
      <c r="C228" s="28" t="s">
        <v>369</v>
      </c>
      <c r="D228" s="28"/>
      <c r="E228" s="30"/>
    </row>
    <row r="229" spans="2:6" x14ac:dyDescent="0.25">
      <c r="B229" s="29">
        <f>B228</f>
        <v>2.04</v>
      </c>
      <c r="C229" s="28" t="s">
        <v>370</v>
      </c>
      <c r="D229" s="28"/>
      <c r="E229" s="30"/>
    </row>
    <row r="230" spans="2:6" ht="28.5" customHeight="1" x14ac:dyDescent="0.25">
      <c r="B230" s="29">
        <f t="shared" ref="B230:B232" si="39">B229</f>
        <v>2.04</v>
      </c>
      <c r="C230" s="28" t="s">
        <v>371</v>
      </c>
      <c r="D230" s="28"/>
      <c r="E230" s="30"/>
    </row>
    <row r="231" spans="2:6" x14ac:dyDescent="0.25">
      <c r="B231" s="29">
        <f t="shared" si="39"/>
        <v>2.04</v>
      </c>
      <c r="C231" s="28" t="s">
        <v>372</v>
      </c>
      <c r="D231" s="28"/>
      <c r="E231" s="30"/>
    </row>
    <row r="232" spans="2:6" x14ac:dyDescent="0.25">
      <c r="B232" s="29">
        <f t="shared" si="39"/>
        <v>2.04</v>
      </c>
      <c r="C232" s="28" t="s">
        <v>373</v>
      </c>
      <c r="D232" s="28"/>
      <c r="E232" s="30"/>
    </row>
    <row r="233" spans="2:6" ht="20.100000000000001" customHeight="1" x14ac:dyDescent="0.25">
      <c r="B233" s="104" t="s">
        <v>69</v>
      </c>
      <c r="C233" s="102"/>
      <c r="D233" s="102"/>
      <c r="E233" s="105"/>
      <c r="F233" s="100"/>
    </row>
    <row r="234" spans="2:6" ht="20.100000000000001" customHeight="1" x14ac:dyDescent="0.25">
      <c r="B234" s="89" t="s">
        <v>70</v>
      </c>
      <c r="C234" s="31"/>
      <c r="D234" s="31"/>
      <c r="E234" s="32"/>
      <c r="F234" s="33"/>
    </row>
    <row r="235" spans="2:6" ht="15" x14ac:dyDescent="0.25">
      <c r="B235" s="34">
        <v>2.0499999999999998</v>
      </c>
      <c r="C235" s="28" t="s">
        <v>369</v>
      </c>
      <c r="D235" s="28"/>
      <c r="E235" s="30"/>
    </row>
    <row r="236" spans="2:6" x14ac:dyDescent="0.25">
      <c r="B236" s="29">
        <f>B235</f>
        <v>2.0499999999999998</v>
      </c>
      <c r="C236" s="28" t="s">
        <v>370</v>
      </c>
      <c r="D236" s="28"/>
      <c r="E236" s="30"/>
    </row>
    <row r="237" spans="2:6" x14ac:dyDescent="0.25">
      <c r="B237" s="29">
        <f t="shared" ref="B237:B239" si="40">B236</f>
        <v>2.0499999999999998</v>
      </c>
      <c r="C237" s="28" t="s">
        <v>371</v>
      </c>
      <c r="D237" s="28"/>
      <c r="E237" s="30"/>
    </row>
    <row r="238" spans="2:6" x14ac:dyDescent="0.25">
      <c r="B238" s="29">
        <f t="shared" si="40"/>
        <v>2.0499999999999998</v>
      </c>
      <c r="C238" s="28" t="s">
        <v>372</v>
      </c>
      <c r="D238" s="28"/>
      <c r="E238" s="30"/>
    </row>
    <row r="239" spans="2:6" x14ac:dyDescent="0.25">
      <c r="B239" s="29">
        <f t="shared" si="40"/>
        <v>2.0499999999999998</v>
      </c>
      <c r="C239" s="28" t="s">
        <v>373</v>
      </c>
      <c r="D239" s="28"/>
      <c r="E239" s="30"/>
    </row>
    <row r="240" spans="2:6" ht="15" x14ac:dyDescent="0.25">
      <c r="B240" s="34">
        <v>2.06</v>
      </c>
      <c r="C240" s="28" t="s">
        <v>369</v>
      </c>
      <c r="D240" s="28"/>
      <c r="E240" s="30"/>
    </row>
    <row r="241" spans="2:6" x14ac:dyDescent="0.25">
      <c r="B241" s="29">
        <f>B240</f>
        <v>2.06</v>
      </c>
      <c r="C241" s="28" t="s">
        <v>370</v>
      </c>
      <c r="D241" s="28"/>
      <c r="E241" s="30"/>
    </row>
    <row r="242" spans="2:6" x14ac:dyDescent="0.25">
      <c r="B242" s="29">
        <f t="shared" ref="B242:B244" si="41">B241</f>
        <v>2.06</v>
      </c>
      <c r="C242" s="28" t="s">
        <v>371</v>
      </c>
      <c r="D242" s="28"/>
      <c r="E242" s="30"/>
    </row>
    <row r="243" spans="2:6" x14ac:dyDescent="0.25">
      <c r="B243" s="29">
        <f t="shared" si="41"/>
        <v>2.06</v>
      </c>
      <c r="C243" s="28" t="s">
        <v>372</v>
      </c>
      <c r="D243" s="28"/>
      <c r="E243" s="30"/>
    </row>
    <row r="244" spans="2:6" x14ac:dyDescent="0.25">
      <c r="B244" s="29">
        <f t="shared" si="41"/>
        <v>2.06</v>
      </c>
      <c r="C244" s="28" t="s">
        <v>373</v>
      </c>
      <c r="D244" s="28"/>
      <c r="E244" s="30"/>
    </row>
    <row r="245" spans="2:6" ht="20.100000000000001" customHeight="1" x14ac:dyDescent="0.25">
      <c r="B245" s="104" t="s">
        <v>73</v>
      </c>
      <c r="C245" s="102"/>
      <c r="D245" s="102"/>
      <c r="E245" s="105"/>
      <c r="F245" s="100"/>
    </row>
    <row r="246" spans="2:6" ht="20.100000000000001" customHeight="1" x14ac:dyDescent="0.25">
      <c r="B246" s="89" t="s">
        <v>74</v>
      </c>
      <c r="C246" s="31"/>
      <c r="D246" s="31"/>
      <c r="E246" s="32"/>
      <c r="F246" s="33"/>
    </row>
    <row r="247" spans="2:6" ht="15" x14ac:dyDescent="0.25">
      <c r="B247" s="34">
        <v>2.0699999999999998</v>
      </c>
      <c r="C247" s="28" t="s">
        <v>369</v>
      </c>
      <c r="D247" s="28"/>
      <c r="E247" s="30"/>
    </row>
    <row r="248" spans="2:6" x14ac:dyDescent="0.25">
      <c r="B248" s="29">
        <f>B247</f>
        <v>2.0699999999999998</v>
      </c>
      <c r="C248" s="28" t="s">
        <v>370</v>
      </c>
      <c r="D248" s="28"/>
      <c r="E248" s="30"/>
    </row>
    <row r="249" spans="2:6" x14ac:dyDescent="0.25">
      <c r="B249" s="29">
        <f t="shared" ref="B249:B251" si="42">B248</f>
        <v>2.0699999999999998</v>
      </c>
      <c r="C249" s="28" t="s">
        <v>371</v>
      </c>
      <c r="D249" s="28"/>
      <c r="E249" s="30"/>
    </row>
    <row r="250" spans="2:6" x14ac:dyDescent="0.25">
      <c r="B250" s="29">
        <f t="shared" si="42"/>
        <v>2.0699999999999998</v>
      </c>
      <c r="C250" s="28" t="s">
        <v>372</v>
      </c>
      <c r="D250" s="28"/>
      <c r="E250" s="30"/>
    </row>
    <row r="251" spans="2:6" x14ac:dyDescent="0.25">
      <c r="B251" s="29">
        <f t="shared" si="42"/>
        <v>2.0699999999999998</v>
      </c>
      <c r="C251" s="28" t="s">
        <v>373</v>
      </c>
      <c r="D251" s="28"/>
      <c r="E251" s="30"/>
    </row>
    <row r="252" spans="2:6" ht="15" x14ac:dyDescent="0.25">
      <c r="B252" s="34">
        <v>2.08</v>
      </c>
      <c r="C252" s="28" t="s">
        <v>369</v>
      </c>
      <c r="D252" s="28"/>
      <c r="E252" s="30"/>
    </row>
    <row r="253" spans="2:6" x14ac:dyDescent="0.25">
      <c r="B253" s="29">
        <f>B252</f>
        <v>2.08</v>
      </c>
      <c r="C253" s="28" t="s">
        <v>370</v>
      </c>
      <c r="D253" s="28"/>
      <c r="E253" s="30"/>
    </row>
    <row r="254" spans="2:6" x14ac:dyDescent="0.25">
      <c r="B254" s="29">
        <f t="shared" ref="B254:B256" si="43">B253</f>
        <v>2.08</v>
      </c>
      <c r="C254" s="28" t="s">
        <v>371</v>
      </c>
      <c r="D254" s="28"/>
      <c r="E254" s="30"/>
    </row>
    <row r="255" spans="2:6" x14ac:dyDescent="0.25">
      <c r="B255" s="29">
        <f t="shared" si="43"/>
        <v>2.08</v>
      </c>
      <c r="C255" s="28" t="s">
        <v>372</v>
      </c>
      <c r="D255" s="28"/>
      <c r="E255" s="30"/>
    </row>
    <row r="256" spans="2:6" x14ac:dyDescent="0.25">
      <c r="B256" s="29">
        <f t="shared" si="43"/>
        <v>2.08</v>
      </c>
      <c r="C256" s="28" t="s">
        <v>373</v>
      </c>
      <c r="D256" s="28"/>
      <c r="E256" s="30"/>
    </row>
    <row r="257" spans="2:6" ht="15" x14ac:dyDescent="0.25">
      <c r="B257" s="34">
        <v>2.09</v>
      </c>
      <c r="C257" s="28" t="s">
        <v>369</v>
      </c>
      <c r="D257" s="28"/>
      <c r="E257" s="30"/>
    </row>
    <row r="258" spans="2:6" x14ac:dyDescent="0.25">
      <c r="B258" s="29">
        <f>B257</f>
        <v>2.09</v>
      </c>
      <c r="C258" s="28" t="s">
        <v>370</v>
      </c>
      <c r="D258" s="28"/>
      <c r="E258" s="30"/>
    </row>
    <row r="259" spans="2:6" x14ac:dyDescent="0.25">
      <c r="B259" s="29">
        <f t="shared" ref="B259:B261" si="44">B258</f>
        <v>2.09</v>
      </c>
      <c r="C259" s="28" t="s">
        <v>371</v>
      </c>
      <c r="D259" s="28"/>
      <c r="E259" s="30"/>
    </row>
    <row r="260" spans="2:6" x14ac:dyDescent="0.25">
      <c r="B260" s="29">
        <f t="shared" si="44"/>
        <v>2.09</v>
      </c>
      <c r="C260" s="28" t="s">
        <v>372</v>
      </c>
      <c r="D260" s="28"/>
      <c r="E260" s="30"/>
    </row>
    <row r="261" spans="2:6" x14ac:dyDescent="0.25">
      <c r="B261" s="29">
        <f t="shared" si="44"/>
        <v>2.09</v>
      </c>
      <c r="C261" s="28" t="s">
        <v>373</v>
      </c>
      <c r="D261" s="28"/>
      <c r="E261" s="30"/>
    </row>
    <row r="262" spans="2:6" ht="20.100000000000001" customHeight="1" x14ac:dyDescent="0.25">
      <c r="B262" s="89" t="s">
        <v>78</v>
      </c>
      <c r="C262" s="31"/>
      <c r="D262" s="31"/>
      <c r="E262" s="32"/>
      <c r="F262" s="33"/>
    </row>
    <row r="263" spans="2:6" ht="15" x14ac:dyDescent="0.25">
      <c r="B263" s="34" t="s">
        <v>115</v>
      </c>
      <c r="C263" s="28" t="s">
        <v>369</v>
      </c>
      <c r="D263" s="28"/>
      <c r="E263" s="30"/>
    </row>
    <row r="264" spans="2:6" x14ac:dyDescent="0.25">
      <c r="B264" s="29" t="str">
        <f>B263</f>
        <v>2.10</v>
      </c>
      <c r="C264" s="28" t="s">
        <v>370</v>
      </c>
      <c r="D264" s="28"/>
      <c r="E264" s="30"/>
    </row>
    <row r="265" spans="2:6" x14ac:dyDescent="0.25">
      <c r="B265" s="29" t="str">
        <f t="shared" ref="B265:B267" si="45">B264</f>
        <v>2.10</v>
      </c>
      <c r="C265" s="28" t="s">
        <v>371</v>
      </c>
      <c r="D265" s="28"/>
      <c r="E265" s="30"/>
    </row>
    <row r="266" spans="2:6" x14ac:dyDescent="0.25">
      <c r="B266" s="29" t="str">
        <f t="shared" si="45"/>
        <v>2.10</v>
      </c>
      <c r="C266" s="28" t="s">
        <v>372</v>
      </c>
      <c r="D266" s="28"/>
      <c r="E266" s="30"/>
    </row>
    <row r="267" spans="2:6" x14ac:dyDescent="0.25">
      <c r="B267" s="29" t="str">
        <f t="shared" si="45"/>
        <v>2.10</v>
      </c>
      <c r="C267" s="28" t="s">
        <v>373</v>
      </c>
      <c r="D267" s="28"/>
      <c r="E267" s="30"/>
    </row>
    <row r="268" spans="2:6" ht="20.100000000000001" customHeight="1" x14ac:dyDescent="0.25">
      <c r="B268" s="89" t="s">
        <v>80</v>
      </c>
      <c r="C268" s="31"/>
      <c r="D268" s="31"/>
      <c r="E268" s="32"/>
      <c r="F268" s="33"/>
    </row>
    <row r="269" spans="2:6" ht="15" x14ac:dyDescent="0.25">
      <c r="B269" s="34">
        <v>2.11</v>
      </c>
      <c r="C269" s="28" t="s">
        <v>369</v>
      </c>
      <c r="D269" s="28"/>
      <c r="E269" s="30"/>
    </row>
    <row r="270" spans="2:6" x14ac:dyDescent="0.25">
      <c r="B270" s="29">
        <f>B269</f>
        <v>2.11</v>
      </c>
      <c r="C270" s="28" t="s">
        <v>370</v>
      </c>
      <c r="D270" s="28"/>
      <c r="E270" s="30"/>
    </row>
    <row r="271" spans="2:6" x14ac:dyDescent="0.25">
      <c r="B271" s="29">
        <f t="shared" ref="B271:B273" si="46">B270</f>
        <v>2.11</v>
      </c>
      <c r="C271" s="28" t="s">
        <v>371</v>
      </c>
      <c r="D271" s="28"/>
      <c r="E271" s="30"/>
    </row>
    <row r="272" spans="2:6" x14ac:dyDescent="0.25">
      <c r="B272" s="29">
        <f t="shared" si="46"/>
        <v>2.11</v>
      </c>
      <c r="C272" s="28" t="s">
        <v>372</v>
      </c>
      <c r="D272" s="28"/>
      <c r="E272" s="30"/>
    </row>
    <row r="273" spans="2:6" x14ac:dyDescent="0.25">
      <c r="B273" s="29">
        <f t="shared" si="46"/>
        <v>2.11</v>
      </c>
      <c r="C273" s="28" t="s">
        <v>373</v>
      </c>
      <c r="D273" s="28"/>
      <c r="E273" s="30"/>
    </row>
    <row r="274" spans="2:6" s="23" customFormat="1" ht="28.5" customHeight="1" x14ac:dyDescent="0.25">
      <c r="B274" s="65" t="e" vm="3">
        <v>#VALUE!</v>
      </c>
      <c r="C274" s="66" t="s">
        <v>83</v>
      </c>
      <c r="D274" s="67"/>
      <c r="E274" s="68"/>
    </row>
    <row r="275" spans="2:6" ht="20.100000000000001" customHeight="1" x14ac:dyDescent="0.25">
      <c r="B275" s="104" t="s">
        <v>84</v>
      </c>
      <c r="C275" s="102"/>
      <c r="D275" s="102"/>
      <c r="E275" s="105"/>
      <c r="F275" s="100"/>
    </row>
    <row r="276" spans="2:6" ht="20.100000000000001" customHeight="1" x14ac:dyDescent="0.25">
      <c r="B276" s="89" t="s">
        <v>85</v>
      </c>
      <c r="C276" s="31"/>
      <c r="D276" s="31"/>
      <c r="E276" s="32"/>
      <c r="F276" s="33"/>
    </row>
    <row r="277" spans="2:6" ht="15" x14ac:dyDescent="0.25">
      <c r="B277" s="34">
        <v>3.01</v>
      </c>
      <c r="C277" s="28" t="s">
        <v>369</v>
      </c>
      <c r="D277" s="28"/>
      <c r="E277" s="30"/>
    </row>
    <row r="278" spans="2:6" x14ac:dyDescent="0.25">
      <c r="B278" s="29">
        <f>B277</f>
        <v>3.01</v>
      </c>
      <c r="C278" s="28" t="s">
        <v>370</v>
      </c>
      <c r="D278" s="28"/>
      <c r="E278" s="30"/>
    </row>
    <row r="279" spans="2:6" x14ac:dyDescent="0.25">
      <c r="B279" s="29">
        <f t="shared" ref="B279:B281" si="47">B278</f>
        <v>3.01</v>
      </c>
      <c r="C279" s="28" t="s">
        <v>371</v>
      </c>
      <c r="D279" s="28"/>
      <c r="E279" s="30"/>
    </row>
    <row r="280" spans="2:6" x14ac:dyDescent="0.25">
      <c r="B280" s="29">
        <f t="shared" si="47"/>
        <v>3.01</v>
      </c>
      <c r="C280" s="28" t="s">
        <v>372</v>
      </c>
      <c r="D280" s="28"/>
      <c r="E280" s="30"/>
    </row>
    <row r="281" spans="2:6" x14ac:dyDescent="0.25">
      <c r="B281" s="29">
        <f t="shared" si="47"/>
        <v>3.01</v>
      </c>
      <c r="C281" s="28" t="s">
        <v>373</v>
      </c>
      <c r="D281" s="28"/>
      <c r="E281" s="30"/>
    </row>
    <row r="282" spans="2:6" ht="20.100000000000001" customHeight="1" x14ac:dyDescent="0.25">
      <c r="B282" s="89" t="s">
        <v>87</v>
      </c>
      <c r="C282" s="31"/>
      <c r="D282" s="31"/>
      <c r="E282" s="32"/>
      <c r="F282" s="33"/>
    </row>
    <row r="283" spans="2:6" ht="15" x14ac:dyDescent="0.25">
      <c r="B283" s="34">
        <v>3.02</v>
      </c>
      <c r="C283" s="28" t="s">
        <v>369</v>
      </c>
      <c r="D283" s="28"/>
      <c r="E283" s="30"/>
    </row>
    <row r="284" spans="2:6" x14ac:dyDescent="0.25">
      <c r="B284" s="29">
        <f>B283</f>
        <v>3.02</v>
      </c>
      <c r="C284" s="28" t="s">
        <v>370</v>
      </c>
      <c r="D284" s="28"/>
      <c r="E284" s="30"/>
    </row>
    <row r="285" spans="2:6" x14ac:dyDescent="0.25">
      <c r="B285" s="29">
        <f t="shared" ref="B285:B287" si="48">B284</f>
        <v>3.02</v>
      </c>
      <c r="C285" s="28" t="s">
        <v>371</v>
      </c>
      <c r="D285" s="28"/>
      <c r="E285" s="30"/>
    </row>
    <row r="286" spans="2:6" x14ac:dyDescent="0.25">
      <c r="B286" s="29">
        <f t="shared" si="48"/>
        <v>3.02</v>
      </c>
      <c r="C286" s="28" t="s">
        <v>372</v>
      </c>
      <c r="D286" s="28"/>
      <c r="E286" s="30"/>
    </row>
    <row r="287" spans="2:6" x14ac:dyDescent="0.25">
      <c r="B287" s="29">
        <f t="shared" si="48"/>
        <v>3.02</v>
      </c>
      <c r="C287" s="28" t="s">
        <v>373</v>
      </c>
      <c r="D287" s="28"/>
      <c r="E287" s="30"/>
    </row>
    <row r="288" spans="2:6" ht="20.100000000000001" customHeight="1" x14ac:dyDescent="0.25">
      <c r="B288" s="89" t="s">
        <v>89</v>
      </c>
      <c r="C288" s="31"/>
      <c r="D288" s="31"/>
      <c r="E288" s="32"/>
      <c r="F288" s="33"/>
    </row>
    <row r="289" spans="2:6" ht="15" x14ac:dyDescent="0.25">
      <c r="B289" s="34">
        <v>3.03</v>
      </c>
      <c r="C289" s="28" t="s">
        <v>369</v>
      </c>
      <c r="D289" s="28"/>
      <c r="E289" s="30"/>
    </row>
    <row r="290" spans="2:6" x14ac:dyDescent="0.25">
      <c r="B290" s="29">
        <f>B289</f>
        <v>3.03</v>
      </c>
      <c r="C290" s="28" t="s">
        <v>370</v>
      </c>
      <c r="D290" s="28"/>
      <c r="E290" s="30"/>
    </row>
    <row r="291" spans="2:6" x14ac:dyDescent="0.25">
      <c r="B291" s="29">
        <f t="shared" ref="B291:B293" si="49">B290</f>
        <v>3.03</v>
      </c>
      <c r="C291" s="28" t="s">
        <v>371</v>
      </c>
      <c r="D291" s="28"/>
      <c r="E291" s="30"/>
    </row>
    <row r="292" spans="2:6" x14ac:dyDescent="0.25">
      <c r="B292" s="29">
        <f t="shared" si="49"/>
        <v>3.03</v>
      </c>
      <c r="C292" s="28" t="s">
        <v>372</v>
      </c>
      <c r="D292" s="28"/>
      <c r="E292" s="30"/>
    </row>
    <row r="293" spans="2:6" x14ac:dyDescent="0.25">
      <c r="B293" s="29">
        <f t="shared" si="49"/>
        <v>3.03</v>
      </c>
      <c r="C293" s="28" t="s">
        <v>373</v>
      </c>
      <c r="D293" s="28"/>
      <c r="E293" s="30"/>
    </row>
    <row r="294" spans="2:6" ht="20.100000000000001" customHeight="1" x14ac:dyDescent="0.25">
      <c r="B294" s="104" t="s">
        <v>91</v>
      </c>
      <c r="C294" s="102"/>
      <c r="D294" s="102"/>
      <c r="E294" s="105"/>
      <c r="F294" s="100"/>
    </row>
    <row r="295" spans="2:6" ht="20.100000000000001" customHeight="1" x14ac:dyDescent="0.25">
      <c r="B295" s="89" t="s">
        <v>91</v>
      </c>
      <c r="C295" s="31"/>
      <c r="D295" s="31"/>
      <c r="E295" s="32"/>
      <c r="F295" s="33"/>
    </row>
    <row r="296" spans="2:6" ht="15" x14ac:dyDescent="0.25">
      <c r="B296" s="34">
        <v>3.04</v>
      </c>
      <c r="C296" s="28" t="s">
        <v>369</v>
      </c>
      <c r="D296" s="28"/>
      <c r="E296" s="30"/>
    </row>
    <row r="297" spans="2:6" x14ac:dyDescent="0.25">
      <c r="B297" s="29">
        <f>B296</f>
        <v>3.04</v>
      </c>
      <c r="C297" s="28" t="s">
        <v>370</v>
      </c>
      <c r="D297" s="28"/>
      <c r="E297" s="30"/>
    </row>
    <row r="298" spans="2:6" x14ac:dyDescent="0.25">
      <c r="B298" s="29">
        <f t="shared" ref="B298:B300" si="50">B297</f>
        <v>3.04</v>
      </c>
      <c r="C298" s="28" t="s">
        <v>371</v>
      </c>
      <c r="D298" s="28"/>
      <c r="E298" s="30"/>
    </row>
    <row r="299" spans="2:6" x14ac:dyDescent="0.25">
      <c r="B299" s="29">
        <f t="shared" si="50"/>
        <v>3.04</v>
      </c>
      <c r="C299" s="28" t="s">
        <v>372</v>
      </c>
      <c r="D299" s="28"/>
      <c r="E299" s="30"/>
    </row>
    <row r="300" spans="2:6" x14ac:dyDescent="0.25">
      <c r="B300" s="29">
        <f t="shared" si="50"/>
        <v>3.04</v>
      </c>
      <c r="C300" s="28" t="s">
        <v>373</v>
      </c>
      <c r="D300" s="28"/>
      <c r="E300" s="30"/>
    </row>
    <row r="301" spans="2:6" ht="20.100000000000001" customHeight="1" x14ac:dyDescent="0.25">
      <c r="B301" s="104" t="s">
        <v>93</v>
      </c>
      <c r="C301" s="102"/>
      <c r="D301" s="102"/>
      <c r="E301" s="105"/>
      <c r="F301" s="100"/>
    </row>
    <row r="302" spans="2:6" ht="20.100000000000001" customHeight="1" x14ac:dyDescent="0.25">
      <c r="B302" s="89" t="s">
        <v>94</v>
      </c>
      <c r="C302" s="31"/>
      <c r="D302" s="31"/>
      <c r="E302" s="32"/>
      <c r="F302" s="33"/>
    </row>
    <row r="303" spans="2:6" ht="15" x14ac:dyDescent="0.25">
      <c r="B303" s="34">
        <v>3.05</v>
      </c>
      <c r="C303" s="28" t="s">
        <v>369</v>
      </c>
      <c r="D303" s="28"/>
      <c r="E303" s="30"/>
    </row>
    <row r="304" spans="2:6" x14ac:dyDescent="0.25">
      <c r="B304" s="29">
        <f>B303</f>
        <v>3.05</v>
      </c>
      <c r="C304" s="28" t="s">
        <v>370</v>
      </c>
      <c r="D304" s="28"/>
      <c r="E304" s="30"/>
    </row>
    <row r="305" spans="2:6" x14ac:dyDescent="0.25">
      <c r="B305" s="29">
        <f t="shared" ref="B305:B307" si="51">B304</f>
        <v>3.05</v>
      </c>
      <c r="C305" s="28" t="s">
        <v>371</v>
      </c>
      <c r="D305" s="28"/>
      <c r="E305" s="30"/>
    </row>
    <row r="306" spans="2:6" x14ac:dyDescent="0.25">
      <c r="B306" s="29">
        <f t="shared" si="51"/>
        <v>3.05</v>
      </c>
      <c r="C306" s="28" t="s">
        <v>372</v>
      </c>
      <c r="D306" s="28"/>
      <c r="E306" s="30"/>
    </row>
    <row r="307" spans="2:6" x14ac:dyDescent="0.25">
      <c r="B307" s="29">
        <f t="shared" si="51"/>
        <v>3.05</v>
      </c>
      <c r="C307" s="28" t="s">
        <v>373</v>
      </c>
      <c r="D307" s="28"/>
      <c r="E307" s="30"/>
    </row>
    <row r="308" spans="2:6" ht="20.100000000000001" customHeight="1" x14ac:dyDescent="0.25">
      <c r="B308" s="89" t="s">
        <v>96</v>
      </c>
      <c r="C308" s="31"/>
      <c r="D308" s="31"/>
      <c r="E308" s="32"/>
      <c r="F308" s="33"/>
    </row>
    <row r="309" spans="2:6" ht="15" x14ac:dyDescent="0.25">
      <c r="B309" s="34">
        <v>3.06</v>
      </c>
      <c r="C309" s="28" t="s">
        <v>369</v>
      </c>
      <c r="D309" s="28"/>
      <c r="E309" s="30"/>
    </row>
    <row r="310" spans="2:6" x14ac:dyDescent="0.25">
      <c r="B310" s="29">
        <f>B309</f>
        <v>3.06</v>
      </c>
      <c r="C310" s="28" t="s">
        <v>370</v>
      </c>
      <c r="D310" s="28"/>
      <c r="E310" s="30"/>
    </row>
    <row r="311" spans="2:6" x14ac:dyDescent="0.25">
      <c r="B311" s="29">
        <f t="shared" ref="B311:B313" si="52">B310</f>
        <v>3.06</v>
      </c>
      <c r="C311" s="28" t="s">
        <v>371</v>
      </c>
      <c r="D311" s="28"/>
      <c r="E311" s="30"/>
    </row>
    <row r="312" spans="2:6" x14ac:dyDescent="0.25">
      <c r="B312" s="29">
        <f t="shared" si="52"/>
        <v>3.06</v>
      </c>
      <c r="C312" s="28" t="s">
        <v>372</v>
      </c>
      <c r="D312" s="28"/>
      <c r="E312" s="30"/>
    </row>
    <row r="313" spans="2:6" x14ac:dyDescent="0.25">
      <c r="B313" s="29">
        <f t="shared" si="52"/>
        <v>3.06</v>
      </c>
      <c r="C313" s="28" t="s">
        <v>373</v>
      </c>
      <c r="D313" s="28"/>
      <c r="E313" s="30"/>
    </row>
    <row r="314" spans="2:6" ht="20.100000000000001" customHeight="1" x14ac:dyDescent="0.25">
      <c r="B314" s="104" t="s">
        <v>98</v>
      </c>
      <c r="C314" s="102"/>
      <c r="D314" s="102"/>
      <c r="E314" s="105"/>
      <c r="F314" s="100"/>
    </row>
    <row r="315" spans="2:6" ht="20.100000000000001" customHeight="1" x14ac:dyDescent="0.25">
      <c r="B315" s="89" t="s">
        <v>99</v>
      </c>
      <c r="C315" s="31"/>
      <c r="D315" s="31"/>
      <c r="E315" s="32"/>
      <c r="F315" s="33"/>
    </row>
    <row r="316" spans="2:6" ht="15" x14ac:dyDescent="0.25">
      <c r="B316" s="34">
        <v>3.07</v>
      </c>
      <c r="C316" s="28" t="s">
        <v>369</v>
      </c>
      <c r="D316" s="28"/>
      <c r="E316" s="30"/>
    </row>
    <row r="317" spans="2:6" x14ac:dyDescent="0.25">
      <c r="B317" s="29">
        <f>B316</f>
        <v>3.07</v>
      </c>
      <c r="C317" s="28" t="s">
        <v>370</v>
      </c>
      <c r="D317" s="28"/>
      <c r="E317" s="30"/>
    </row>
    <row r="318" spans="2:6" x14ac:dyDescent="0.25">
      <c r="B318" s="29">
        <f t="shared" ref="B318:B320" si="53">B317</f>
        <v>3.07</v>
      </c>
      <c r="C318" s="28" t="s">
        <v>371</v>
      </c>
      <c r="D318" s="28"/>
      <c r="E318" s="30"/>
    </row>
    <row r="319" spans="2:6" x14ac:dyDescent="0.25">
      <c r="B319" s="29">
        <f t="shared" si="53"/>
        <v>3.07</v>
      </c>
      <c r="C319" s="28" t="s">
        <v>372</v>
      </c>
      <c r="D319" s="28"/>
      <c r="E319" s="30"/>
    </row>
    <row r="320" spans="2:6" x14ac:dyDescent="0.25">
      <c r="B320" s="29">
        <f t="shared" si="53"/>
        <v>3.07</v>
      </c>
      <c r="C320" s="28" t="s">
        <v>373</v>
      </c>
      <c r="D320" s="28"/>
      <c r="E320" s="30"/>
    </row>
    <row r="321" spans="2:6" ht="20.100000000000001" customHeight="1" x14ac:dyDescent="0.25">
      <c r="B321" s="89" t="s">
        <v>101</v>
      </c>
      <c r="C321" s="31"/>
      <c r="D321" s="31"/>
      <c r="E321" s="32"/>
      <c r="F321" s="33"/>
    </row>
    <row r="322" spans="2:6" ht="15" x14ac:dyDescent="0.25">
      <c r="B322" s="34">
        <v>3.08</v>
      </c>
      <c r="C322" s="28" t="s">
        <v>369</v>
      </c>
      <c r="D322" s="28"/>
      <c r="E322" s="30"/>
    </row>
    <row r="323" spans="2:6" x14ac:dyDescent="0.25">
      <c r="B323" s="29">
        <f>B322</f>
        <v>3.08</v>
      </c>
      <c r="C323" s="28" t="s">
        <v>370</v>
      </c>
      <c r="D323" s="28"/>
      <c r="E323" s="30"/>
    </row>
    <row r="324" spans="2:6" x14ac:dyDescent="0.25">
      <c r="B324" s="29">
        <f t="shared" ref="B324:B326" si="54">B323</f>
        <v>3.08</v>
      </c>
      <c r="C324" s="28" t="s">
        <v>371</v>
      </c>
      <c r="D324" s="28"/>
      <c r="E324" s="30"/>
    </row>
    <row r="325" spans="2:6" x14ac:dyDescent="0.25">
      <c r="B325" s="29">
        <f t="shared" si="54"/>
        <v>3.08</v>
      </c>
      <c r="C325" s="28" t="s">
        <v>372</v>
      </c>
      <c r="D325" s="28"/>
      <c r="E325" s="30"/>
    </row>
    <row r="326" spans="2:6" x14ac:dyDescent="0.25">
      <c r="B326" s="29">
        <f t="shared" si="54"/>
        <v>3.08</v>
      </c>
      <c r="C326" s="28" t="s">
        <v>373</v>
      </c>
      <c r="D326" s="28"/>
      <c r="E326" s="30"/>
    </row>
    <row r="327" spans="2:6" ht="20.100000000000001" customHeight="1" x14ac:dyDescent="0.25">
      <c r="B327" s="89" t="s">
        <v>103</v>
      </c>
      <c r="C327" s="31"/>
      <c r="D327" s="31"/>
      <c r="E327" s="32"/>
      <c r="F327" s="33"/>
    </row>
    <row r="328" spans="2:6" ht="15" x14ac:dyDescent="0.25">
      <c r="B328" s="34">
        <v>3.09</v>
      </c>
      <c r="C328" s="28" t="s">
        <v>369</v>
      </c>
      <c r="D328" s="28"/>
      <c r="E328" s="30"/>
    </row>
    <row r="329" spans="2:6" x14ac:dyDescent="0.25">
      <c r="B329" s="29">
        <f>B328</f>
        <v>3.09</v>
      </c>
      <c r="C329" s="28" t="s">
        <v>370</v>
      </c>
      <c r="D329" s="28"/>
      <c r="E329" s="30"/>
    </row>
    <row r="330" spans="2:6" x14ac:dyDescent="0.25">
      <c r="B330" s="29">
        <f t="shared" ref="B330:B332" si="55">B329</f>
        <v>3.09</v>
      </c>
      <c r="C330" s="28" t="s">
        <v>371</v>
      </c>
      <c r="D330" s="28"/>
      <c r="E330" s="30"/>
    </row>
    <row r="331" spans="2:6" x14ac:dyDescent="0.25">
      <c r="B331" s="29">
        <f t="shared" si="55"/>
        <v>3.09</v>
      </c>
      <c r="C331" s="28" t="s">
        <v>372</v>
      </c>
      <c r="D331" s="28"/>
      <c r="E331" s="30"/>
    </row>
    <row r="332" spans="2:6" x14ac:dyDescent="0.25">
      <c r="B332" s="29">
        <f t="shared" si="55"/>
        <v>3.09</v>
      </c>
      <c r="C332" s="28" t="s">
        <v>373</v>
      </c>
      <c r="D332" s="28"/>
      <c r="E332" s="30"/>
    </row>
    <row r="333" spans="2:6" ht="20.100000000000001" customHeight="1" x14ac:dyDescent="0.25">
      <c r="B333" s="104" t="s">
        <v>105</v>
      </c>
      <c r="C333" s="102"/>
      <c r="D333" s="102"/>
      <c r="E333" s="105"/>
      <c r="F333" s="100"/>
    </row>
    <row r="334" spans="2:6" ht="20.100000000000001" customHeight="1" x14ac:dyDescent="0.25">
      <c r="B334" s="89" t="s">
        <v>106</v>
      </c>
      <c r="C334" s="31"/>
      <c r="D334" s="31"/>
      <c r="E334" s="32"/>
      <c r="F334" s="33"/>
    </row>
    <row r="335" spans="2:6" ht="15" x14ac:dyDescent="0.25">
      <c r="B335" s="34" t="s">
        <v>116</v>
      </c>
      <c r="C335" s="28" t="s">
        <v>369</v>
      </c>
      <c r="D335" s="28"/>
      <c r="E335" s="30"/>
    </row>
    <row r="336" spans="2:6" x14ac:dyDescent="0.25">
      <c r="B336" s="29" t="str">
        <f>B335</f>
        <v>3.10</v>
      </c>
      <c r="C336" s="28" t="s">
        <v>370</v>
      </c>
      <c r="D336" s="28"/>
      <c r="E336" s="30"/>
    </row>
    <row r="337" spans="2:6" x14ac:dyDescent="0.25">
      <c r="B337" s="29" t="str">
        <f t="shared" ref="B337:B339" si="56">B336</f>
        <v>3.10</v>
      </c>
      <c r="C337" s="28" t="s">
        <v>371</v>
      </c>
      <c r="D337" s="28"/>
      <c r="E337" s="30"/>
    </row>
    <row r="338" spans="2:6" x14ac:dyDescent="0.25">
      <c r="B338" s="29" t="str">
        <f t="shared" si="56"/>
        <v>3.10</v>
      </c>
      <c r="C338" s="28" t="s">
        <v>372</v>
      </c>
      <c r="D338" s="28"/>
      <c r="E338" s="30"/>
    </row>
    <row r="339" spans="2:6" x14ac:dyDescent="0.25">
      <c r="B339" s="29" t="str">
        <f t="shared" si="56"/>
        <v>3.10</v>
      </c>
      <c r="C339" s="28" t="s">
        <v>373</v>
      </c>
      <c r="D339" s="28"/>
      <c r="E339" s="30"/>
    </row>
    <row r="340" spans="2:6" ht="20.100000000000001" customHeight="1" x14ac:dyDescent="0.25">
      <c r="B340" s="89" t="s">
        <v>108</v>
      </c>
      <c r="C340" s="31"/>
      <c r="D340" s="31"/>
      <c r="E340" s="32"/>
      <c r="F340" s="33"/>
    </row>
    <row r="341" spans="2:6" ht="15" x14ac:dyDescent="0.25">
      <c r="B341" s="34">
        <v>3.11</v>
      </c>
      <c r="C341" s="28" t="s">
        <v>369</v>
      </c>
      <c r="D341" s="28"/>
      <c r="E341" s="30"/>
    </row>
    <row r="342" spans="2:6" x14ac:dyDescent="0.25">
      <c r="B342" s="29">
        <f>B341</f>
        <v>3.11</v>
      </c>
      <c r="C342" s="28" t="s">
        <v>370</v>
      </c>
      <c r="D342" s="28"/>
      <c r="E342" s="30"/>
    </row>
    <row r="343" spans="2:6" x14ac:dyDescent="0.25">
      <c r="B343" s="29">
        <f t="shared" ref="B343:B345" si="57">B342</f>
        <v>3.11</v>
      </c>
      <c r="C343" s="28" t="s">
        <v>371</v>
      </c>
      <c r="D343" s="28"/>
      <c r="E343" s="30"/>
    </row>
    <row r="344" spans="2:6" x14ac:dyDescent="0.25">
      <c r="B344" s="29">
        <f t="shared" si="57"/>
        <v>3.11</v>
      </c>
      <c r="C344" s="28" t="s">
        <v>372</v>
      </c>
      <c r="D344" s="28"/>
      <c r="E344" s="30"/>
    </row>
    <row r="345" spans="2:6" x14ac:dyDescent="0.25">
      <c r="B345" s="29">
        <f t="shared" si="57"/>
        <v>3.11</v>
      </c>
      <c r="C345" s="28" t="s">
        <v>373</v>
      </c>
      <c r="D345" s="28"/>
      <c r="E345" s="30"/>
    </row>
    <row r="346" spans="2:6" ht="20.100000000000001" customHeight="1" x14ac:dyDescent="0.25">
      <c r="B346" s="89" t="s">
        <v>110</v>
      </c>
      <c r="C346" s="31"/>
      <c r="D346" s="31"/>
      <c r="E346" s="32"/>
      <c r="F346" s="33"/>
    </row>
    <row r="347" spans="2:6" ht="15" x14ac:dyDescent="0.25">
      <c r="B347" s="34">
        <v>3.12</v>
      </c>
      <c r="C347" s="28" t="s">
        <v>369</v>
      </c>
      <c r="D347" s="28"/>
      <c r="E347" s="30"/>
    </row>
    <row r="348" spans="2:6" x14ac:dyDescent="0.25">
      <c r="B348" s="29">
        <f>B347</f>
        <v>3.12</v>
      </c>
      <c r="C348" s="28" t="s">
        <v>370</v>
      </c>
      <c r="D348" s="28"/>
      <c r="E348" s="30"/>
    </row>
    <row r="349" spans="2:6" x14ac:dyDescent="0.25">
      <c r="B349" s="29">
        <f t="shared" ref="B349:B351" si="58">B348</f>
        <v>3.12</v>
      </c>
      <c r="C349" s="28" t="s">
        <v>371</v>
      </c>
      <c r="D349" s="28"/>
      <c r="E349" s="30"/>
    </row>
    <row r="350" spans="2:6" x14ac:dyDescent="0.25">
      <c r="B350" s="29">
        <f t="shared" si="58"/>
        <v>3.12</v>
      </c>
      <c r="C350" s="28" t="s">
        <v>372</v>
      </c>
      <c r="D350" s="28"/>
      <c r="E350" s="30"/>
    </row>
    <row r="351" spans="2:6" x14ac:dyDescent="0.25">
      <c r="B351" s="29">
        <f t="shared" si="58"/>
        <v>3.12</v>
      </c>
      <c r="C351" s="28" t="s">
        <v>373</v>
      </c>
      <c r="D351" s="28"/>
      <c r="E351" s="30"/>
    </row>
  </sheetData>
  <hyperlinks>
    <hyperlink ref="B347" location="A_3.12" display="A_3.12" xr:uid="{55003F59-D418-41BC-93A7-444F67873EF9}"/>
    <hyperlink ref="B341" location="A_3.11" display="A_3.11" xr:uid="{0720BE9F-5AA5-4FC7-8B25-884192AB0C4D}"/>
    <hyperlink ref="B335" location="A_3.10" display="3.10" xr:uid="{2DBD6A56-0918-42F6-9FC3-11A917774AF1}"/>
    <hyperlink ref="B328" location="A_3.09" display="A_3.09" xr:uid="{D0A19FD7-80A8-4F91-97D2-4247AF0DFBAC}"/>
    <hyperlink ref="B322" location="A_3.08" display="A_3.08" xr:uid="{D37521EE-7DAE-4B72-A303-2C552088D0D7}"/>
    <hyperlink ref="B316" location="A_3.07" display="A_3.07" xr:uid="{F85010C9-AF2B-4496-BB62-A8AEE5ACCEBD}"/>
    <hyperlink ref="B309" location="A_3.06" display="A_3.06" xr:uid="{3DB6B906-FF6C-4C5A-98BE-FA938B6073E7}"/>
    <hyperlink ref="B303" location="A_3.05" display="A_3.05" xr:uid="{DAEA72AF-406F-4119-AAC4-87604C1E409A}"/>
    <hyperlink ref="B296" location="A_3.04" display="A_3.04" xr:uid="{6B57EB4F-7DAF-4E98-A840-74CB70425C9C}"/>
    <hyperlink ref="B289" location="A_3.03" display="A_3.03" xr:uid="{56A52521-0503-4607-9AB4-6FB1D13C67DB}"/>
    <hyperlink ref="B283" location="A_3.02" display="A_3.02" xr:uid="{46706050-B6C2-44C6-9E39-5607D71B0C48}"/>
    <hyperlink ref="B277" location="A_3.01" display="A_3.01" xr:uid="{346DF1C5-CBA1-43E2-871B-763E7F6CFCCF}"/>
    <hyperlink ref="B269" location="A_2.11" display="A_2.11" xr:uid="{40D4C93D-43F9-4130-8A43-31CDBD745180}"/>
    <hyperlink ref="B263" location="A_2.10" display="2.10" xr:uid="{F2967D8D-5D36-42D0-BB4A-D38945C73A50}"/>
    <hyperlink ref="B257" location="A_2.09" display="A_2.09" xr:uid="{5A3E0634-CA63-49E8-9041-827ED5CFA6D1}"/>
    <hyperlink ref="B252" location="A_2.08" display="A_2.08" xr:uid="{1FF157C8-964A-4D6E-9D35-36F97EB08B93}"/>
    <hyperlink ref="B247" location="A_2.07" display="A_2.07" xr:uid="{1E7D6CB9-1B4A-49E7-BF6A-77963E6F8ED8}"/>
    <hyperlink ref="B240" location="A_2.06" display="A_2.06" xr:uid="{99CCCABD-54C1-4EDA-B73F-42A439C5D56E}"/>
    <hyperlink ref="B235" location="A_2.05" display="A_2.05" xr:uid="{29AFD80D-2984-4199-B5B8-21E1D0EF2C9A}"/>
    <hyperlink ref="B228" location="A_2.04" display="A_2.04" xr:uid="{5553B8F4-7211-4B02-90E5-C7D8659B5FE2}"/>
    <hyperlink ref="B222" location="A_2.03" display="A_2.03" xr:uid="{D30E3917-64A5-4EF8-A3D0-4FD24F823E2F}"/>
    <hyperlink ref="B217" location="A_2.02" display="A_2.02" xr:uid="{CF6C4C82-22A7-40A3-A067-1684C4E617DD}"/>
    <hyperlink ref="B212" location="A_2.01" display="A_2.01" xr:uid="{47541605-9B59-4D51-A39C-5E25C0D40CC6}"/>
    <hyperlink ref="B204" location="A_1.36" display="A_1.36" xr:uid="{7C345A33-7144-417E-B0EF-C51FAE61E29A}"/>
    <hyperlink ref="B198" location="A_1.35" display="A_1.35" xr:uid="{37FEE950-3A06-45B9-9E27-804FA910770D}"/>
    <hyperlink ref="B192" location="A_1.34" display="A_1.34" xr:uid="{AFC5247A-CCF2-453D-8E83-AED0C15099B7}"/>
    <hyperlink ref="B187" location="A_1.33" display="A_1.33" xr:uid="{E87E2B1A-20B4-473B-ACB1-A3A601F33A1C}"/>
    <hyperlink ref="B181" location="A_1.32" display="A_1.32" xr:uid="{4B4544CF-9FFC-47D8-BB7D-1D0B5B3D3680}"/>
    <hyperlink ref="B176" location="A_1.31" display="A_1.31" xr:uid="{8840F08C-36BA-4FD2-A5AA-47700FCE61B4}"/>
    <hyperlink ref="B170" location="A_1.30" display="1.30" xr:uid="{DAC7346A-2B9A-42A1-A5D6-2A4705EF88DB}"/>
    <hyperlink ref="B165" location="A_1.29" display="A_1.29" xr:uid="{1EAB1EF2-0185-461C-9B03-404A6A25A0EE}"/>
    <hyperlink ref="B160" location="A_1.28" display="A_1.28" xr:uid="{C575AF29-B5F4-4552-9430-89C7CCEC5CA5}"/>
    <hyperlink ref="B154" location="A_1.27" display="A_1.27" xr:uid="{DC293BE8-B446-401C-A9C8-C730A3C4F0FB}"/>
    <hyperlink ref="B149" location="A_1.26" display="A_1.26" xr:uid="{79F8E07D-D9E2-4D2C-99B4-DB2281A4EE3A}"/>
    <hyperlink ref="B144" location="A_1.25" display="A_1.25" xr:uid="{565F4823-0D1C-4AF1-A871-EA11111C65D2}"/>
    <hyperlink ref="B137" location="A_1.24" display="A_1.24" xr:uid="{405B2A9E-6819-4790-A14E-5D8721A38844}"/>
    <hyperlink ref="B131" location="A_1.23" display="A_1.23" xr:uid="{8AD37C76-15AA-47E7-A735-FBE1EDEAA20F}"/>
    <hyperlink ref="B126" location="A_1.22" display="A_1.22" xr:uid="{DB1CD029-5F2B-4DAC-B45D-DA27ABE998C4}"/>
    <hyperlink ref="B120" location="A_1.21" display="A_1.21" xr:uid="{0C12465C-2AE7-4897-ABCD-4550873A5AA7}"/>
    <hyperlink ref="B114" location="A_1.20" display="1.20" xr:uid="{998ABF5E-502D-4010-8362-E78BF5CA7BF7}"/>
    <hyperlink ref="B109" location="A_1.19" display="A_1.19" xr:uid="{73C45A0D-103C-4063-9929-9E626283E3F0}"/>
    <hyperlink ref="B104" location="A_1.18" display="A_1.18" xr:uid="{64BC1393-A8D9-4192-A316-19F872706E34}"/>
    <hyperlink ref="B97" location="A_1.17" display="A_1.17" xr:uid="{4D87B971-D0BA-4383-AB9D-E942BECFE9B1}"/>
    <hyperlink ref="B92" location="A_1.16" display="A_1.16" xr:uid="{093AEF97-E604-4F45-86B3-0B85F7D37532}"/>
    <hyperlink ref="B86" location="A_1.15" display="A_1.15" xr:uid="{BFEFA273-47E5-4D3E-9216-035ACF7DB7A6}"/>
    <hyperlink ref="B80" location="A_1.14" display="A_1.14" xr:uid="{071CCC1E-F471-4FAA-8AAB-95A1647ADAE4}"/>
    <hyperlink ref="B75" location="A_1.13" display="A_1.13" xr:uid="{6F1E75B1-BB2F-48A5-8EC0-1E3CD3DA3E0E}"/>
    <hyperlink ref="B69" location="A_1.12" display="1.12" xr:uid="{65823248-8683-40DE-A0B0-7380B8745B99}"/>
    <hyperlink ref="B64" location="A_1.11" display="A_1.11" xr:uid="{986C6A70-52E1-429D-AC5D-E0DEF568703E}"/>
    <hyperlink ref="B58" location="A_1.10" display="1.10" xr:uid="{4E96C58C-9600-4D7C-B734-2A177366A0A2}"/>
    <hyperlink ref="B52" location="A_1.09" display="A_1.09" xr:uid="{1FC172A0-0600-46D9-94BF-0B7E29069619}"/>
    <hyperlink ref="B47" location="A_1.08" display="A_1.08" xr:uid="{06CFFEC3-06CC-4DC4-B6BB-9EF4B26C4FA5}"/>
    <hyperlink ref="B41" location="A_1.07" display="A_1.07" xr:uid="{6A2ABBA7-3FEB-4067-B66E-F2D8D388272B}"/>
    <hyperlink ref="B34" location="A_1.06" display="A_1.06" xr:uid="{C44AE26F-C745-4E0F-862A-F011E1F2FA14}"/>
    <hyperlink ref="B28" location="A_1.05" display="A_1.05" xr:uid="{0E46D864-87C2-493E-8F11-D4AF124658D2}"/>
    <hyperlink ref="B23" location="A_1.04" display="A_1.04" xr:uid="{DF24628B-A629-45E2-923B-9FBBD1DD9179}"/>
    <hyperlink ref="B18" location="A_1.03" display="A_1.03" xr:uid="{E8BDB779-281C-4241-BB75-9D184B689721}"/>
    <hyperlink ref="B13" location="A_1.02" display="A_1.02" xr:uid="{84D5F85E-24AB-4BF9-96F6-925917740D55}"/>
    <hyperlink ref="B7" location="A_1.01" display="A_1.01" xr:uid="{B6AF12E1-3CF9-474E-B9B2-88877C8E2B03}"/>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D2418-255E-4A46-A89B-F8397BD51243}">
  <sheetPr>
    <pageSetUpPr fitToPage="1"/>
  </sheetPr>
  <dimension ref="A1:O218"/>
  <sheetViews>
    <sheetView showGridLines="0" workbookViewId="0">
      <pane ySplit="8" topLeftCell="A9" activePane="bottomLeft" state="frozen"/>
      <selection pane="bottomLeft" activeCell="J17" sqref="J17"/>
    </sheetView>
  </sheetViews>
  <sheetFormatPr defaultColWidth="0" defaultRowHeight="14.25" x14ac:dyDescent="0.25"/>
  <cols>
    <col min="1" max="1" width="1.7109375" style="22" customWidth="1"/>
    <col min="2" max="2" width="6.7109375" style="22" customWidth="1"/>
    <col min="3" max="3" width="9.140625" style="22" hidden="1" customWidth="1"/>
    <col min="4" max="13" width="9.140625" style="22" customWidth="1"/>
    <col min="14" max="14" width="10.5703125" style="22" customWidth="1"/>
    <col min="15" max="15" width="1.7109375" style="22" customWidth="1"/>
    <col min="16" max="16384" width="9.140625" style="22" hidden="1"/>
  </cols>
  <sheetData>
    <row r="1" spans="1:15" ht="65.099999999999994" customHeight="1" x14ac:dyDescent="0.25">
      <c r="A1" s="35"/>
      <c r="B1" s="36"/>
      <c r="C1" s="35"/>
      <c r="D1" s="35"/>
      <c r="E1" s="35"/>
      <c r="F1" s="35"/>
      <c r="G1" s="35"/>
      <c r="H1" s="35"/>
      <c r="I1" s="35"/>
      <c r="J1" s="35"/>
      <c r="K1" s="35"/>
      <c r="L1" s="35"/>
      <c r="M1" s="35"/>
      <c r="N1" s="35"/>
      <c r="O1" s="35"/>
    </row>
    <row r="2" spans="1:15" ht="8.25" customHeight="1" x14ac:dyDescent="0.25">
      <c r="A2" s="35"/>
      <c r="B2" s="36"/>
      <c r="C2" s="35"/>
      <c r="D2" s="35"/>
      <c r="E2" s="35"/>
      <c r="F2" s="35"/>
      <c r="G2" s="35"/>
      <c r="H2" s="35"/>
      <c r="I2" s="35"/>
      <c r="J2" s="35"/>
      <c r="K2" s="35"/>
      <c r="L2" s="35"/>
      <c r="M2" s="35"/>
      <c r="N2" s="35"/>
      <c r="O2" s="35"/>
    </row>
    <row r="3" spans="1:15" ht="20.100000000000001" customHeight="1" x14ac:dyDescent="0.25">
      <c r="A3" s="35"/>
      <c r="B3" s="35" t="s">
        <v>383</v>
      </c>
      <c r="C3" s="35"/>
      <c r="D3" s="35"/>
      <c r="E3" s="141"/>
      <c r="F3" s="142"/>
      <c r="G3" s="142"/>
      <c r="H3" s="142"/>
      <c r="I3" s="142"/>
      <c r="J3" s="142"/>
      <c r="K3" s="142"/>
      <c r="L3" s="142"/>
      <c r="M3" s="142"/>
      <c r="N3" s="143"/>
      <c r="O3" s="35"/>
    </row>
    <row r="4" spans="1:15" ht="3.95" customHeight="1" x14ac:dyDescent="0.25">
      <c r="A4" s="35"/>
      <c r="B4" s="35"/>
      <c r="C4" s="35"/>
      <c r="D4" s="35"/>
      <c r="E4" s="35"/>
      <c r="F4" s="35"/>
      <c r="G4" s="35"/>
      <c r="H4" s="35"/>
      <c r="I4" s="35"/>
      <c r="J4" s="35"/>
      <c r="K4" s="35"/>
      <c r="L4" s="35"/>
      <c r="M4" s="35"/>
      <c r="N4" s="35"/>
      <c r="O4" s="35"/>
    </row>
    <row r="5" spans="1:15" ht="20.100000000000001" customHeight="1" x14ac:dyDescent="0.25">
      <c r="A5" s="35"/>
      <c r="B5" s="35" t="s">
        <v>382</v>
      </c>
      <c r="C5" s="35"/>
      <c r="D5" s="35"/>
      <c r="E5" s="90" t="str">
        <f>'1. Self-assessment'!F3</f>
        <v>National Safety and Quality Digital Mental Health Standards</v>
      </c>
      <c r="F5" s="37"/>
      <c r="G5" s="37"/>
      <c r="H5" s="37"/>
      <c r="I5" s="37"/>
      <c r="J5" s="38"/>
      <c r="K5" s="39" t="s">
        <v>381</v>
      </c>
      <c r="L5" s="138">
        <v>45810</v>
      </c>
      <c r="M5" s="139"/>
      <c r="N5" s="140"/>
      <c r="O5" s="35"/>
    </row>
    <row r="6" spans="1:15" ht="23.25" customHeight="1" x14ac:dyDescent="0.25">
      <c r="A6" s="35"/>
      <c r="B6" s="35"/>
      <c r="C6" s="35"/>
      <c r="D6" s="35"/>
      <c r="E6" s="35"/>
      <c r="F6" s="35"/>
      <c r="G6" s="35"/>
      <c r="H6" s="35"/>
      <c r="I6" s="35"/>
      <c r="J6" s="35"/>
      <c r="K6" s="35"/>
      <c r="L6" s="35"/>
      <c r="M6" s="35"/>
      <c r="N6" s="35"/>
      <c r="O6" s="35"/>
    </row>
    <row r="7" spans="1:15" ht="15" customHeight="1" x14ac:dyDescent="0.25">
      <c r="A7" s="35"/>
      <c r="B7" s="40"/>
      <c r="C7" s="41" t="s">
        <v>378</v>
      </c>
      <c r="D7" s="42" t="s">
        <v>379</v>
      </c>
      <c r="E7" s="43"/>
      <c r="F7" s="43"/>
      <c r="G7" s="43"/>
      <c r="H7" s="43"/>
      <c r="I7" s="43"/>
      <c r="J7" s="43"/>
      <c r="K7" s="43"/>
      <c r="L7" s="43"/>
      <c r="M7" s="44"/>
      <c r="N7" s="45" t="s">
        <v>380</v>
      </c>
      <c r="O7" s="35"/>
    </row>
    <row r="8" spans="1:15" x14ac:dyDescent="0.25">
      <c r="A8" s="35"/>
      <c r="B8" s="156" t="s">
        <v>428</v>
      </c>
      <c r="C8" s="46" t="s">
        <v>377</v>
      </c>
      <c r="D8" s="47">
        <v>0</v>
      </c>
      <c r="E8" s="47">
        <v>0.1</v>
      </c>
      <c r="F8" s="47">
        <v>0.2</v>
      </c>
      <c r="G8" s="47">
        <v>0.3</v>
      </c>
      <c r="H8" s="47">
        <v>0.4</v>
      </c>
      <c r="I8" s="47">
        <v>0.5</v>
      </c>
      <c r="J8" s="47">
        <v>0.6</v>
      </c>
      <c r="K8" s="47">
        <v>0.7</v>
      </c>
      <c r="L8" s="47">
        <v>0.8</v>
      </c>
      <c r="M8" s="47">
        <v>0.9</v>
      </c>
      <c r="N8" s="48">
        <v>1</v>
      </c>
      <c r="O8" s="35"/>
    </row>
    <row r="9" spans="1:15" s="23" customFormat="1" ht="28.5" customHeight="1" x14ac:dyDescent="0.25">
      <c r="A9" s="70"/>
      <c r="B9" s="82" t="e" vm="1">
        <v>#VALUE!</v>
      </c>
      <c r="C9" s="83"/>
      <c r="D9" s="83" t="s">
        <v>61</v>
      </c>
      <c r="E9" s="70"/>
      <c r="F9" s="70"/>
      <c r="G9" s="70"/>
      <c r="H9" s="70"/>
      <c r="I9" s="70"/>
      <c r="J9" s="70"/>
      <c r="K9" s="70"/>
      <c r="L9" s="70"/>
      <c r="M9" s="70"/>
      <c r="N9" s="84"/>
      <c r="O9" s="70"/>
    </row>
    <row r="10" spans="1:15" s="60" customFormat="1" ht="20.100000000000001" customHeight="1" x14ac:dyDescent="0.25">
      <c r="A10" s="71"/>
      <c r="B10" s="72" t="s">
        <v>2</v>
      </c>
      <c r="C10" s="73"/>
      <c r="D10" s="73"/>
      <c r="E10" s="73"/>
      <c r="F10" s="73"/>
      <c r="G10" s="73"/>
      <c r="H10" s="73"/>
      <c r="I10" s="73"/>
      <c r="J10" s="73"/>
      <c r="K10" s="73"/>
      <c r="L10" s="73"/>
      <c r="M10" s="73"/>
      <c r="N10" s="74"/>
      <c r="O10" s="71"/>
    </row>
    <row r="11" spans="1:15" s="69" customFormat="1" ht="20.100000000000001" customHeight="1" x14ac:dyDescent="0.25">
      <c r="A11" s="75"/>
      <c r="B11" s="89" t="s">
        <v>2</v>
      </c>
      <c r="C11" s="76"/>
      <c r="D11" s="77"/>
      <c r="E11" s="77"/>
      <c r="F11" s="77"/>
      <c r="G11" s="77"/>
      <c r="H11" s="77"/>
      <c r="I11" s="77"/>
      <c r="J11" s="77"/>
      <c r="K11" s="77"/>
      <c r="L11" s="77"/>
      <c r="M11" s="77"/>
      <c r="N11" s="78"/>
      <c r="O11" s="75"/>
    </row>
    <row r="12" spans="1:15" ht="2.4500000000000002" customHeight="1" x14ac:dyDescent="0.25">
      <c r="A12" s="35"/>
      <c r="B12" s="49"/>
      <c r="C12" s="35"/>
      <c r="D12" s="35"/>
      <c r="E12" s="35"/>
      <c r="F12" s="35"/>
      <c r="G12" s="35"/>
      <c r="H12" s="35"/>
      <c r="I12" s="35"/>
      <c r="J12" s="35"/>
      <c r="K12" s="35"/>
      <c r="L12" s="35"/>
      <c r="M12" s="35"/>
      <c r="N12" s="50"/>
      <c r="O12" s="35"/>
    </row>
    <row r="13" spans="1:15" ht="15" x14ac:dyDescent="0.25">
      <c r="A13" s="35"/>
      <c r="B13" s="51">
        <v>1.01</v>
      </c>
      <c r="C13" s="52" t="str" cm="1">
        <f t="array" ref="C13">_xlfn.IFS(OR('1. Self-assessment'!I9="Not applicable",'1. Self-assessment'!I9="Non-module"),"n/a",AND('1. Self-assessment'!I9="Applicable",ISBLANK('1. Self-assessment'!K9)),"",AND('1. Self-assessment'!I9="Applicable",NOT(ISBLANK('1. Self-assessment'!K9))),'1. Self-assessment'!K9)</f>
        <v/>
      </c>
      <c r="D13" s="53" t="str">
        <f>IF(AND($C13&gt;=0%,$C13&lt;=9.99%),C13,"")</f>
        <v/>
      </c>
      <c r="E13" s="53" t="str">
        <f>IF(AND($C13&gt;=10%,$C13&lt;=19.99%),C13,"")</f>
        <v/>
      </c>
      <c r="F13" s="53" t="str">
        <f>IF(AND($C13&gt;=20%,$C13&lt;=29.99%),C13,"")</f>
        <v/>
      </c>
      <c r="G13" s="53" t="str">
        <f>IF(AND($C13&gt;=30%,$C13&lt;=39.99%),C13,"")</f>
        <v/>
      </c>
      <c r="H13" s="53" t="str">
        <f>IF(AND($C13&gt;=40%,$C13&lt;=49.99%),C13,"")</f>
        <v/>
      </c>
      <c r="I13" s="53" t="str">
        <f>IF(AND($C13&gt;=50%,$C13&lt;=59.99%),C13,"")</f>
        <v/>
      </c>
      <c r="J13" s="53" t="str">
        <f>IF(AND($C13&gt;=60%,$C13&lt;=69.99%),C13,"")</f>
        <v/>
      </c>
      <c r="K13" s="53" t="str">
        <f>IF(AND($C13&gt;=70%,$C13&lt;=79.99%),C13,"")</f>
        <v/>
      </c>
      <c r="L13" s="53" t="str">
        <f>IF(AND($C13&gt;=80%,$C13&lt;=89.99%),C13,"")</f>
        <v/>
      </c>
      <c r="M13" s="53" t="str">
        <f>IF(AND($C13&gt;=90%,$C13&lt;=99.99%),C13,"")</f>
        <v/>
      </c>
      <c r="N13" s="54" t="str">
        <f>IF($C13=100%,C13,"")</f>
        <v/>
      </c>
      <c r="O13" s="35"/>
    </row>
    <row r="14" spans="1:15" ht="2.4500000000000002" customHeight="1" x14ac:dyDescent="0.25">
      <c r="A14" s="35"/>
      <c r="B14" s="49"/>
      <c r="C14" s="35"/>
      <c r="D14" s="55"/>
      <c r="E14" s="55"/>
      <c r="F14" s="55"/>
      <c r="G14" s="55"/>
      <c r="H14" s="55"/>
      <c r="I14" s="55"/>
      <c r="J14" s="55"/>
      <c r="K14" s="55"/>
      <c r="L14" s="55"/>
      <c r="M14" s="55"/>
      <c r="N14" s="56"/>
      <c r="O14" s="35"/>
    </row>
    <row r="15" spans="1:15" s="69" customFormat="1" ht="20.100000000000001" customHeight="1" x14ac:dyDescent="0.25">
      <c r="A15" s="75"/>
      <c r="B15" s="89" t="s">
        <v>4</v>
      </c>
      <c r="C15" s="76"/>
      <c r="D15" s="77"/>
      <c r="E15" s="77"/>
      <c r="F15" s="77"/>
      <c r="G15" s="77"/>
      <c r="H15" s="77"/>
      <c r="I15" s="77"/>
      <c r="J15" s="77"/>
      <c r="K15" s="77"/>
      <c r="L15" s="77"/>
      <c r="M15" s="77"/>
      <c r="N15" s="78"/>
      <c r="O15" s="75"/>
    </row>
    <row r="16" spans="1:15" ht="2.4500000000000002" customHeight="1" x14ac:dyDescent="0.25">
      <c r="A16" s="35"/>
      <c r="B16" s="49"/>
      <c r="C16" s="35"/>
      <c r="D16" s="55"/>
      <c r="E16" s="55"/>
      <c r="F16" s="55"/>
      <c r="G16" s="55"/>
      <c r="H16" s="55"/>
      <c r="I16" s="55"/>
      <c r="J16" s="55"/>
      <c r="K16" s="55"/>
      <c r="L16" s="55"/>
      <c r="M16" s="55"/>
      <c r="N16" s="56"/>
      <c r="O16" s="35"/>
    </row>
    <row r="17" spans="1:15" ht="15" x14ac:dyDescent="0.25">
      <c r="A17" s="35"/>
      <c r="B17" s="51">
        <v>1.02</v>
      </c>
      <c r="C17" s="52" t="str" cm="1">
        <f t="array" ref="C17">_xlfn.IFS(OR('1. Self-assessment'!I11="Not applicable",'1. Self-assessment'!I11="Non-module"),"n/a",AND('1. Self-assessment'!I11="Applicable",ISBLANK('1. Self-assessment'!K11)),"",AND('1. Self-assessment'!I11="Applicable",NOT(ISBLANK('1. Self-assessment'!K11))),'1. Self-assessment'!K11)</f>
        <v/>
      </c>
      <c r="D17" s="53" t="str">
        <f>IF(AND($C17&gt;=0%,$C17&lt;=9.99%),C17,"")</f>
        <v/>
      </c>
      <c r="E17" s="53" t="str">
        <f>IF(AND($C17&gt;=10%,$C17&lt;=19.99%),C17,"")</f>
        <v/>
      </c>
      <c r="F17" s="53" t="str">
        <f>IF(AND($C17&gt;=20%,$C17&lt;=29.99%),C17,"")</f>
        <v/>
      </c>
      <c r="G17" s="53" t="str">
        <f>IF(AND($C17&gt;=30%,$C17&lt;=39.99%),C17,"")</f>
        <v/>
      </c>
      <c r="H17" s="53" t="str">
        <f>IF(AND($C17&gt;=40%,$C17&lt;=49.99%),C17,"")</f>
        <v/>
      </c>
      <c r="I17" s="53" t="str">
        <f>IF(AND($C17&gt;=50%,$C17&lt;=59.99%),C17,"")</f>
        <v/>
      </c>
      <c r="J17" s="53" t="str">
        <f>IF(AND($C17&gt;=60%,$C17&lt;=69.99%),C17,"")</f>
        <v/>
      </c>
      <c r="K17" s="53" t="str">
        <f>IF(AND($C17&gt;=70%,$C17&lt;=79.99%),C17,"")</f>
        <v/>
      </c>
      <c r="L17" s="53" t="str">
        <f>IF(AND($C17&gt;=80%,$C17&lt;=89.99%),C17,"")</f>
        <v/>
      </c>
      <c r="M17" s="53" t="str">
        <f>IF(AND($C17&gt;=90%,$C17&lt;=99.99%),C17,"")</f>
        <v/>
      </c>
      <c r="N17" s="54" t="str">
        <f>IF($C17=100%,C17,"")</f>
        <v/>
      </c>
      <c r="O17" s="35"/>
    </row>
    <row r="18" spans="1:15" ht="2.1" customHeight="1" x14ac:dyDescent="0.25">
      <c r="A18" s="35"/>
      <c r="B18" s="49"/>
      <c r="C18" s="35"/>
      <c r="D18" s="55"/>
      <c r="E18" s="55"/>
      <c r="F18" s="55"/>
      <c r="G18" s="55"/>
      <c r="H18" s="55"/>
      <c r="I18" s="55"/>
      <c r="J18" s="55"/>
      <c r="K18" s="55"/>
      <c r="L18" s="55"/>
      <c r="M18" s="55"/>
      <c r="N18" s="56"/>
      <c r="O18" s="35"/>
    </row>
    <row r="19" spans="1:15" ht="15" x14ac:dyDescent="0.25">
      <c r="A19" s="35"/>
      <c r="B19" s="51">
        <v>1.03</v>
      </c>
      <c r="C19" s="52" t="str" cm="1">
        <f t="array" ref="C19">_xlfn.IFS(OR('1. Self-assessment'!I12="Not applicable",'1. Self-assessment'!I12="Non-module"),"n/a",AND('1. Self-assessment'!I12="Applicable",ISBLANK('1. Self-assessment'!K12)),"",AND('1. Self-assessment'!I12="Applicable",NOT(ISBLANK('1. Self-assessment'!K12))),'1. Self-assessment'!K12)</f>
        <v/>
      </c>
      <c r="D19" s="53" t="str">
        <f>IF(AND($C19&gt;=0%,$C19&lt;=9.99%),C19,"")</f>
        <v/>
      </c>
      <c r="E19" s="53" t="str">
        <f>IF(AND($C19&gt;=10%,$C19&lt;=19.99%),C19,"")</f>
        <v/>
      </c>
      <c r="F19" s="53" t="str">
        <f>IF(AND($C19&gt;=20%,$C19&lt;=29.99%),C19,"")</f>
        <v/>
      </c>
      <c r="G19" s="53" t="str">
        <f>IF(AND($C19&gt;=30%,$C19&lt;=39.99%),C19,"")</f>
        <v/>
      </c>
      <c r="H19" s="53" t="str">
        <f>IF(AND($C19&gt;=40%,$C19&lt;=49.99%),C19,"")</f>
        <v/>
      </c>
      <c r="I19" s="53" t="str">
        <f>IF(AND($C19&gt;=50%,$C19&lt;=59.99%),C19,"")</f>
        <v/>
      </c>
      <c r="J19" s="53" t="str">
        <f>IF(AND($C19&gt;=60%,$C19&lt;=69.99%),C19,"")</f>
        <v/>
      </c>
      <c r="K19" s="53" t="str">
        <f>IF(AND($C19&gt;=70%,$C19&lt;=79.99%),C19,"")</f>
        <v/>
      </c>
      <c r="L19" s="53" t="str">
        <f>IF(AND($C19&gt;=80%,$C19&lt;=89.99%),C19,"")</f>
        <v/>
      </c>
      <c r="M19" s="53" t="str">
        <f>IF(AND($C19&gt;=90%,$C19&lt;=99.99%),C19,"")</f>
        <v/>
      </c>
      <c r="N19" s="54" t="str">
        <f>IF($C19=100%,C19,"")</f>
        <v/>
      </c>
      <c r="O19" s="35"/>
    </row>
    <row r="20" spans="1:15" ht="2.1" customHeight="1" x14ac:dyDescent="0.25">
      <c r="A20" s="35"/>
      <c r="B20" s="49"/>
      <c r="C20" s="35"/>
      <c r="D20" s="55"/>
      <c r="E20" s="55"/>
      <c r="F20" s="55"/>
      <c r="G20" s="55"/>
      <c r="H20" s="55"/>
      <c r="I20" s="55"/>
      <c r="J20" s="55"/>
      <c r="K20" s="55"/>
      <c r="L20" s="55"/>
      <c r="M20" s="55"/>
      <c r="N20" s="56"/>
      <c r="O20" s="35"/>
    </row>
    <row r="21" spans="1:15" ht="15" x14ac:dyDescent="0.25">
      <c r="A21" s="35"/>
      <c r="B21" s="51">
        <v>1.04</v>
      </c>
      <c r="C21" s="52" t="str" cm="1">
        <f t="array" ref="C21">_xlfn.IFS(OR('1. Self-assessment'!I13="Not applicable",'1. Self-assessment'!I13="Non-module"),"n/a",AND('1. Self-assessment'!I13="Applicable",ISBLANK('1. Self-assessment'!K13)),"",AND('1. Self-assessment'!I13="Applicable",NOT(ISBLANK('1. Self-assessment'!K13))),'1. Self-assessment'!K13)</f>
        <v/>
      </c>
      <c r="D21" s="53" t="str">
        <f>IF(AND($C21&gt;=0%,$C21&lt;=9.99%),C21,"")</f>
        <v/>
      </c>
      <c r="E21" s="53" t="str">
        <f>IF(AND($C21&gt;=10%,$C21&lt;=19.99%),C21,"")</f>
        <v/>
      </c>
      <c r="F21" s="53" t="str">
        <f>IF(AND($C21&gt;=20%,$C21&lt;=29.99%),C21,"")</f>
        <v/>
      </c>
      <c r="G21" s="53" t="str">
        <f>IF(AND($C21&gt;=30%,$C21&lt;=39.99%),C21,"")</f>
        <v/>
      </c>
      <c r="H21" s="53" t="str">
        <f>IF(AND($C21&gt;=40%,$C21&lt;=49.99%),C21,"")</f>
        <v/>
      </c>
      <c r="I21" s="53" t="str">
        <f>IF(AND($C21&gt;=50%,$C21&lt;=59.99%),C21,"")</f>
        <v/>
      </c>
      <c r="J21" s="53" t="str">
        <f>IF(AND($C21&gt;=60%,$C21&lt;=69.99%),C21,"")</f>
        <v/>
      </c>
      <c r="K21" s="53" t="str">
        <f>IF(AND($C21&gt;=70%,$C21&lt;=79.99%),C21,"")</f>
        <v/>
      </c>
      <c r="L21" s="53" t="str">
        <f>IF(AND($C21&gt;=80%,$C21&lt;=89.99%),C21,"")</f>
        <v/>
      </c>
      <c r="M21" s="53" t="str">
        <f>IF(AND($C21&gt;=90%,$C21&lt;=99.99%),C21,"")</f>
        <v/>
      </c>
      <c r="N21" s="54" t="str">
        <f>IF($C21=100%,C21,"")</f>
        <v/>
      </c>
      <c r="O21" s="35"/>
    </row>
    <row r="22" spans="1:15" ht="2.1" customHeight="1" x14ac:dyDescent="0.25">
      <c r="A22" s="35"/>
      <c r="B22" s="49"/>
      <c r="C22" s="35"/>
      <c r="D22" s="55"/>
      <c r="E22" s="55"/>
      <c r="F22" s="55"/>
      <c r="G22" s="55"/>
      <c r="H22" s="55"/>
      <c r="I22" s="55"/>
      <c r="J22" s="55"/>
      <c r="K22" s="55"/>
      <c r="L22" s="55"/>
      <c r="M22" s="55"/>
      <c r="N22" s="56"/>
      <c r="O22" s="35"/>
    </row>
    <row r="23" spans="1:15" ht="15" x14ac:dyDescent="0.25">
      <c r="A23" s="35"/>
      <c r="B23" s="51">
        <v>1.05</v>
      </c>
      <c r="C23" s="52" t="str" cm="1">
        <f t="array" ref="C23">_xlfn.IFS(OR('1. Self-assessment'!I14="Not applicable",'1. Self-assessment'!I14="Non-module"),"n/a",AND('1. Self-assessment'!I14="Applicable",ISBLANK('1. Self-assessment'!K14)),"",AND('1. Self-assessment'!I14="Applicable",NOT(ISBLANK('1. Self-assessment'!K14))),'1. Self-assessment'!K14)</f>
        <v/>
      </c>
      <c r="D23" s="53" t="str">
        <f>IF(AND($C23&gt;=0%,$C23&lt;=9.99%),C23,"")</f>
        <v/>
      </c>
      <c r="E23" s="53" t="str">
        <f>IF(AND($C23&gt;=10%,$C23&lt;=19.99%),C23,"")</f>
        <v/>
      </c>
      <c r="F23" s="53" t="str">
        <f>IF(AND($C23&gt;=20%,$C23&lt;=29.99%),C23,"")</f>
        <v/>
      </c>
      <c r="G23" s="53" t="str">
        <f>IF(AND($C23&gt;=30%,$C23&lt;=39.99%),C23,"")</f>
        <v/>
      </c>
      <c r="H23" s="53" t="str">
        <f>IF(AND($C23&gt;=40%,$C23&lt;=49.99%),C23,"")</f>
        <v/>
      </c>
      <c r="I23" s="53" t="str">
        <f>IF(AND($C23&gt;=50%,$C23&lt;=59.99%),C23,"")</f>
        <v/>
      </c>
      <c r="J23" s="53" t="str">
        <f>IF(AND($C23&gt;=60%,$C23&lt;=69.99%),C23,"")</f>
        <v/>
      </c>
      <c r="K23" s="53" t="str">
        <f>IF(AND($C23&gt;=70%,$C23&lt;=79.99%),C23,"")</f>
        <v/>
      </c>
      <c r="L23" s="53" t="str">
        <f>IF(AND($C23&gt;=80%,$C23&lt;=89.99%),C23,"")</f>
        <v/>
      </c>
      <c r="M23" s="53" t="str">
        <f>IF(AND($C23&gt;=90%,$C23&lt;=99.99%),C23,"")</f>
        <v/>
      </c>
      <c r="N23" s="54" t="str">
        <f>IF($C23=100%,C23,"")</f>
        <v/>
      </c>
      <c r="O23" s="35"/>
    </row>
    <row r="24" spans="1:15" ht="2.4500000000000002" customHeight="1" x14ac:dyDescent="0.25">
      <c r="A24" s="35"/>
      <c r="B24" s="49"/>
      <c r="C24" s="35"/>
      <c r="D24" s="55"/>
      <c r="E24" s="55"/>
      <c r="F24" s="55"/>
      <c r="G24" s="55"/>
      <c r="H24" s="55"/>
      <c r="I24" s="55"/>
      <c r="J24" s="55"/>
      <c r="K24" s="55"/>
      <c r="L24" s="55"/>
      <c r="M24" s="55"/>
      <c r="N24" s="56"/>
      <c r="O24" s="35"/>
    </row>
    <row r="25" spans="1:15" s="69" customFormat="1" ht="20.100000000000001" customHeight="1" x14ac:dyDescent="0.25">
      <c r="A25" s="75"/>
      <c r="B25" s="89" t="s">
        <v>9</v>
      </c>
      <c r="C25" s="76"/>
      <c r="D25" s="77"/>
      <c r="E25" s="77"/>
      <c r="F25" s="77"/>
      <c r="G25" s="77"/>
      <c r="H25" s="77"/>
      <c r="I25" s="77"/>
      <c r="J25" s="77"/>
      <c r="K25" s="77"/>
      <c r="L25" s="77"/>
      <c r="M25" s="77"/>
      <c r="N25" s="78"/>
      <c r="O25" s="75"/>
    </row>
    <row r="26" spans="1:15" ht="2.4500000000000002" customHeight="1" x14ac:dyDescent="0.25">
      <c r="A26" s="35"/>
      <c r="B26" s="49"/>
      <c r="C26" s="35"/>
      <c r="D26" s="55"/>
      <c r="E26" s="55"/>
      <c r="F26" s="55"/>
      <c r="G26" s="55"/>
      <c r="H26" s="55"/>
      <c r="I26" s="55"/>
      <c r="J26" s="55"/>
      <c r="K26" s="55"/>
      <c r="L26" s="55"/>
      <c r="M26" s="55"/>
      <c r="N26" s="56"/>
      <c r="O26" s="35"/>
    </row>
    <row r="27" spans="1:15" ht="15" x14ac:dyDescent="0.25">
      <c r="A27" s="35"/>
      <c r="B27" s="51">
        <v>1.06</v>
      </c>
      <c r="C27" s="52" t="str" cm="1">
        <f t="array" ref="C27">_xlfn.IFS(OR('1. Self-assessment'!I16="Not applicable",'1. Self-assessment'!I16="Non-module"),"n/a",AND('1. Self-assessment'!I16="Applicable",ISBLANK('1. Self-assessment'!K16)),"",AND('1. Self-assessment'!I16="Applicable",NOT(ISBLANK('1. Self-assessment'!K16))),'1. Self-assessment'!K16)</f>
        <v/>
      </c>
      <c r="D27" s="53" t="str">
        <f>IF(AND($C27&gt;=0%,$C27&lt;=9.99%),C27,"")</f>
        <v/>
      </c>
      <c r="E27" s="53" t="str">
        <f>IF(AND($C27&gt;=10%,$C27&lt;=19.99%),C27,"")</f>
        <v/>
      </c>
      <c r="F27" s="53" t="str">
        <f>IF(AND($C27&gt;=20%,$C27&lt;=29.99%),C27,"")</f>
        <v/>
      </c>
      <c r="G27" s="53" t="str">
        <f>IF(AND($C27&gt;=30%,$C27&lt;=39.99%),C27,"")</f>
        <v/>
      </c>
      <c r="H27" s="53" t="str">
        <f>IF(AND($C27&gt;=40%,$C27&lt;=49.99%),C27,"")</f>
        <v/>
      </c>
      <c r="I27" s="53" t="str">
        <f>IF(AND($C27&gt;=50%,$C27&lt;=59.99%),C27,"")</f>
        <v/>
      </c>
      <c r="J27" s="53" t="str">
        <f>IF(AND($C27&gt;=60%,$C27&lt;=69.99%),C27,"")</f>
        <v/>
      </c>
      <c r="K27" s="53" t="str">
        <f>IF(AND($C27&gt;=70%,$C27&lt;=79.99%),C27,"")</f>
        <v/>
      </c>
      <c r="L27" s="53" t="str">
        <f>IF(AND($C27&gt;=80%,$C27&lt;=89.99%),C27,"")</f>
        <v/>
      </c>
      <c r="M27" s="53" t="str">
        <f>IF(AND($C27&gt;=90%,$C27&lt;=99.99%),C27,"")</f>
        <v/>
      </c>
      <c r="N27" s="54" t="str">
        <f>IF($C27=100%,C27,"")</f>
        <v/>
      </c>
      <c r="O27" s="35"/>
    </row>
    <row r="28" spans="1:15" ht="2.4500000000000002" customHeight="1" x14ac:dyDescent="0.25">
      <c r="A28" s="35"/>
      <c r="B28" s="49"/>
      <c r="C28" s="35"/>
      <c r="D28" s="55"/>
      <c r="E28" s="55"/>
      <c r="F28" s="55"/>
      <c r="G28" s="55"/>
      <c r="H28" s="55"/>
      <c r="I28" s="55"/>
      <c r="J28" s="55"/>
      <c r="K28" s="55"/>
      <c r="L28" s="55"/>
      <c r="M28" s="55"/>
      <c r="N28" s="56"/>
      <c r="O28" s="35"/>
    </row>
    <row r="29" spans="1:15" s="60" customFormat="1" ht="20.100000000000001" customHeight="1" x14ac:dyDescent="0.25">
      <c r="A29" s="71"/>
      <c r="B29" s="79" t="s">
        <v>11</v>
      </c>
      <c r="C29" s="73"/>
      <c r="D29" s="80"/>
      <c r="E29" s="80"/>
      <c r="F29" s="80"/>
      <c r="G29" s="80"/>
      <c r="H29" s="80"/>
      <c r="I29" s="80"/>
      <c r="J29" s="80"/>
      <c r="K29" s="80"/>
      <c r="L29" s="80"/>
      <c r="M29" s="80"/>
      <c r="N29" s="81"/>
      <c r="O29" s="71"/>
    </row>
    <row r="30" spans="1:15" s="69" customFormat="1" ht="20.100000000000001" customHeight="1" x14ac:dyDescent="0.25">
      <c r="A30" s="75"/>
      <c r="B30" s="89" t="s">
        <v>12</v>
      </c>
      <c r="C30" s="76"/>
      <c r="D30" s="77"/>
      <c r="E30" s="77"/>
      <c r="F30" s="77"/>
      <c r="G30" s="77"/>
      <c r="H30" s="77"/>
      <c r="I30" s="77"/>
      <c r="J30" s="77"/>
      <c r="K30" s="77"/>
      <c r="L30" s="77"/>
      <c r="M30" s="77"/>
      <c r="N30" s="78"/>
      <c r="O30" s="75"/>
    </row>
    <row r="31" spans="1:15" ht="2.4500000000000002" customHeight="1" x14ac:dyDescent="0.25">
      <c r="A31" s="35"/>
      <c r="B31" s="49"/>
      <c r="C31" s="35"/>
      <c r="D31" s="55"/>
      <c r="E31" s="55"/>
      <c r="F31" s="55"/>
      <c r="G31" s="55"/>
      <c r="H31" s="55"/>
      <c r="I31" s="55"/>
      <c r="J31" s="55"/>
      <c r="K31" s="55"/>
      <c r="L31" s="55"/>
      <c r="M31" s="55"/>
      <c r="N31" s="56"/>
      <c r="O31" s="35"/>
    </row>
    <row r="32" spans="1:15" ht="15" x14ac:dyDescent="0.25">
      <c r="A32" s="35"/>
      <c r="B32" s="51">
        <v>1.07</v>
      </c>
      <c r="C32" s="52" t="str" cm="1">
        <f t="array" ref="C32">_xlfn.IFS(OR('1. Self-assessment'!I19="Not applicable",'1. Self-assessment'!I19="Non-module"),"n/a",AND('1. Self-assessment'!I19="Applicable",ISBLANK('1. Self-assessment'!K19)),"",AND('1. Self-assessment'!I19="Applicable",NOT(ISBLANK('1. Self-assessment'!K19))),'1. Self-assessment'!K19)</f>
        <v/>
      </c>
      <c r="D32" s="53" t="str">
        <f>IF(AND($C32&gt;=0%,$C32&lt;=9.99%),C32,"")</f>
        <v/>
      </c>
      <c r="E32" s="53" t="str">
        <f>IF(AND($C32&gt;=10%,$C32&lt;=19.99%),C32,"")</f>
        <v/>
      </c>
      <c r="F32" s="53" t="str">
        <f>IF(AND($C32&gt;=20%,$C32&lt;=29.99%),C32,"")</f>
        <v/>
      </c>
      <c r="G32" s="53" t="str">
        <f>IF(AND($C32&gt;=30%,$C32&lt;=39.99%),C32,"")</f>
        <v/>
      </c>
      <c r="H32" s="53" t="str">
        <f>IF(AND($C32&gt;=40%,$C32&lt;=49.99%),C32,"")</f>
        <v/>
      </c>
      <c r="I32" s="53" t="str">
        <f>IF(AND($C32&gt;=50%,$C32&lt;=59.99%),C32,"")</f>
        <v/>
      </c>
      <c r="J32" s="53" t="str">
        <f>IF(AND($C32&gt;=60%,$C32&lt;=69.99%),C32,"")</f>
        <v/>
      </c>
      <c r="K32" s="53" t="str">
        <f>IF(AND($C32&gt;=70%,$C32&lt;=79.99%),C32,"")</f>
        <v/>
      </c>
      <c r="L32" s="53" t="str">
        <f>IF(AND($C32&gt;=80%,$C32&lt;=89.99%),C32,"")</f>
        <v/>
      </c>
      <c r="M32" s="53" t="str">
        <f>IF(AND($C32&gt;=90%,$C32&lt;=99.99%),C32,"")</f>
        <v/>
      </c>
      <c r="N32" s="54" t="str">
        <f>IF($C32=100%,C32,"")</f>
        <v/>
      </c>
      <c r="O32" s="35"/>
    </row>
    <row r="33" spans="1:15" ht="2.4500000000000002" customHeight="1" x14ac:dyDescent="0.25">
      <c r="A33" s="35"/>
      <c r="B33" s="49"/>
      <c r="C33" s="35"/>
      <c r="D33" s="55"/>
      <c r="E33" s="55"/>
      <c r="F33" s="55"/>
      <c r="G33" s="55"/>
      <c r="H33" s="55"/>
      <c r="I33" s="55"/>
      <c r="J33" s="55"/>
      <c r="K33" s="55"/>
      <c r="L33" s="55"/>
      <c r="M33" s="55"/>
      <c r="N33" s="56"/>
      <c r="O33" s="35"/>
    </row>
    <row r="34" spans="1:15" s="69" customFormat="1" ht="20.100000000000001" customHeight="1" x14ac:dyDescent="0.25">
      <c r="A34" s="75"/>
      <c r="B34" s="89" t="s">
        <v>14</v>
      </c>
      <c r="C34" s="76"/>
      <c r="D34" s="77"/>
      <c r="E34" s="77"/>
      <c r="F34" s="77"/>
      <c r="G34" s="77"/>
      <c r="H34" s="77"/>
      <c r="I34" s="77"/>
      <c r="J34" s="77"/>
      <c r="K34" s="77"/>
      <c r="L34" s="77"/>
      <c r="M34" s="77"/>
      <c r="N34" s="78"/>
      <c r="O34" s="75"/>
    </row>
    <row r="35" spans="1:15" ht="2.4500000000000002" customHeight="1" x14ac:dyDescent="0.25">
      <c r="A35" s="35"/>
      <c r="B35" s="49"/>
      <c r="C35" s="35"/>
      <c r="D35" s="55"/>
      <c r="E35" s="55"/>
      <c r="F35" s="55"/>
      <c r="G35" s="55"/>
      <c r="H35" s="55"/>
      <c r="I35" s="55"/>
      <c r="J35" s="55"/>
      <c r="K35" s="55"/>
      <c r="L35" s="55"/>
      <c r="M35" s="55"/>
      <c r="N35" s="56"/>
      <c r="O35" s="35"/>
    </row>
    <row r="36" spans="1:15" ht="15" x14ac:dyDescent="0.25">
      <c r="A36" s="35"/>
      <c r="B36" s="51">
        <v>1.08</v>
      </c>
      <c r="C36" s="52" t="str" cm="1">
        <f t="array" ref="C36">_xlfn.IFS(OR('1. Self-assessment'!I21="Not applicable",'1. Self-assessment'!I21="Non-module"),"n/a",AND('1. Self-assessment'!I21="Applicable",ISBLANK('1. Self-assessment'!K21)),"",AND('1. Self-assessment'!I21="Applicable",NOT(ISBLANK('1. Self-assessment'!K21))),'1. Self-assessment'!K21)</f>
        <v/>
      </c>
      <c r="D36" s="53" t="str">
        <f>IF(AND($C36&gt;=0%,$C36&lt;=9.99%),C36,"")</f>
        <v/>
      </c>
      <c r="E36" s="53" t="str">
        <f>IF(AND($C36&gt;=10%,$C36&lt;=19.99%),C36,"")</f>
        <v/>
      </c>
      <c r="F36" s="53" t="str">
        <f>IF(AND($C36&gt;=20%,$C36&lt;=29.99%),C36,"")</f>
        <v/>
      </c>
      <c r="G36" s="53" t="str">
        <f>IF(AND($C36&gt;=30%,$C36&lt;=39.99%),C36,"")</f>
        <v/>
      </c>
      <c r="H36" s="53" t="str">
        <f>IF(AND($C36&gt;=40%,$C36&lt;=49.99%),C36,"")</f>
        <v/>
      </c>
      <c r="I36" s="53" t="str">
        <f>IF(AND($C36&gt;=50%,$C36&lt;=59.99%),C36,"")</f>
        <v/>
      </c>
      <c r="J36" s="53" t="str">
        <f>IF(AND($C36&gt;=60%,$C36&lt;=69.99%),C36,"")</f>
        <v/>
      </c>
      <c r="K36" s="53" t="str">
        <f>IF(AND($C36&gt;=70%,$C36&lt;=79.99%),C36,"")</f>
        <v/>
      </c>
      <c r="L36" s="53" t="str">
        <f>IF(AND($C36&gt;=80%,$C36&lt;=89.99%),C36,"")</f>
        <v/>
      </c>
      <c r="M36" s="53" t="str">
        <f>IF(AND($C36&gt;=90%,$C36&lt;=99.99%),C36,"")</f>
        <v/>
      </c>
      <c r="N36" s="54" t="str">
        <f>IF($C36=100%,C36,"")</f>
        <v/>
      </c>
      <c r="O36" s="35"/>
    </row>
    <row r="37" spans="1:15" ht="2.1" customHeight="1" x14ac:dyDescent="0.25">
      <c r="A37" s="35"/>
      <c r="B37" s="49"/>
      <c r="C37" s="35"/>
      <c r="D37" s="55"/>
      <c r="E37" s="55"/>
      <c r="F37" s="55"/>
      <c r="G37" s="55"/>
      <c r="H37" s="55"/>
      <c r="I37" s="55"/>
      <c r="J37" s="55"/>
      <c r="K37" s="55"/>
      <c r="L37" s="55"/>
      <c r="M37" s="55"/>
      <c r="N37" s="56"/>
      <c r="O37" s="35"/>
    </row>
    <row r="38" spans="1:15" ht="15" x14ac:dyDescent="0.25">
      <c r="A38" s="35"/>
      <c r="B38" s="51">
        <v>1.0900000000000001</v>
      </c>
      <c r="C38" s="52" t="str" cm="1">
        <f t="array" ref="C38">_xlfn.IFS(OR('1. Self-assessment'!I22="Not applicable",'1. Self-assessment'!I22="Non-module"),"n/a",AND('1. Self-assessment'!I22="Applicable",ISBLANK('1. Self-assessment'!K22)),"",AND('1. Self-assessment'!I22="Applicable",NOT(ISBLANK('1. Self-assessment'!K22))),'1. Self-assessment'!K22)</f>
        <v/>
      </c>
      <c r="D38" s="53" t="str">
        <f>IF(AND($C38&gt;=0%,$C38&lt;=9.99%),C38,"")</f>
        <v/>
      </c>
      <c r="E38" s="53" t="str">
        <f>IF(AND($C38&gt;=10%,$C38&lt;=19.99%),C38,"")</f>
        <v/>
      </c>
      <c r="F38" s="53" t="str">
        <f>IF(AND($C38&gt;=20%,$C38&lt;=29.99%),C38,"")</f>
        <v/>
      </c>
      <c r="G38" s="53" t="str">
        <f>IF(AND($C38&gt;=30%,$C38&lt;=39.99%),C38,"")</f>
        <v/>
      </c>
      <c r="H38" s="53" t="str">
        <f>IF(AND($C38&gt;=40%,$C38&lt;=49.99%),C38,"")</f>
        <v/>
      </c>
      <c r="I38" s="53" t="str">
        <f>IF(AND($C38&gt;=50%,$C38&lt;=59.99%),C38,"")</f>
        <v/>
      </c>
      <c r="J38" s="53" t="str">
        <f>IF(AND($C38&gt;=60%,$C38&lt;=69.99%),C38,"")</f>
        <v/>
      </c>
      <c r="K38" s="53" t="str">
        <f>IF(AND($C38&gt;=70%,$C38&lt;=79.99%),C38,"")</f>
        <v/>
      </c>
      <c r="L38" s="53" t="str">
        <f>IF(AND($C38&gt;=80%,$C38&lt;=89.99%),C38,"")</f>
        <v/>
      </c>
      <c r="M38" s="53" t="str">
        <f>IF(AND($C38&gt;=90%,$C38&lt;=99.99%),C38,"")</f>
        <v/>
      </c>
      <c r="N38" s="54" t="str">
        <f>IF($C38=100%,C38,"")</f>
        <v/>
      </c>
      <c r="O38" s="35"/>
    </row>
    <row r="39" spans="1:15" ht="2.4500000000000002" customHeight="1" x14ac:dyDescent="0.25">
      <c r="A39" s="35"/>
      <c r="B39" s="49"/>
      <c r="C39" s="35"/>
      <c r="D39" s="55"/>
      <c r="E39" s="55"/>
      <c r="F39" s="55"/>
      <c r="G39" s="55"/>
      <c r="H39" s="55"/>
      <c r="I39" s="55"/>
      <c r="J39" s="55"/>
      <c r="K39" s="55"/>
      <c r="L39" s="55"/>
      <c r="M39" s="55"/>
      <c r="N39" s="56"/>
      <c r="O39" s="35"/>
    </row>
    <row r="40" spans="1:15" s="69" customFormat="1" ht="20.100000000000001" customHeight="1" x14ac:dyDescent="0.25">
      <c r="A40" s="75"/>
      <c r="B40" s="89" t="s">
        <v>17</v>
      </c>
      <c r="C40" s="76"/>
      <c r="D40" s="77"/>
      <c r="E40" s="77"/>
      <c r="F40" s="77"/>
      <c r="G40" s="77"/>
      <c r="H40" s="77"/>
      <c r="I40" s="77"/>
      <c r="J40" s="77"/>
      <c r="K40" s="77"/>
      <c r="L40" s="77"/>
      <c r="M40" s="77"/>
      <c r="N40" s="78"/>
      <c r="O40" s="75"/>
    </row>
    <row r="41" spans="1:15" ht="2.4500000000000002" customHeight="1" x14ac:dyDescent="0.25">
      <c r="A41" s="35"/>
      <c r="B41" s="49"/>
      <c r="C41" s="35"/>
      <c r="D41" s="55"/>
      <c r="E41" s="55"/>
      <c r="F41" s="55"/>
      <c r="G41" s="55"/>
      <c r="H41" s="55"/>
      <c r="I41" s="55"/>
      <c r="J41" s="55"/>
      <c r="K41" s="55"/>
      <c r="L41" s="55"/>
      <c r="M41" s="55"/>
      <c r="N41" s="56"/>
      <c r="O41" s="35"/>
    </row>
    <row r="42" spans="1:15" ht="15" x14ac:dyDescent="0.25">
      <c r="A42" s="35"/>
      <c r="B42" s="51" t="s">
        <v>112</v>
      </c>
      <c r="C42" s="52" t="str" cm="1">
        <f t="array" ref="C42">_xlfn.IFS(OR('1. Self-assessment'!I24="Not applicable",'1. Self-assessment'!I24="Non-module"),"n/a",AND('1. Self-assessment'!I24="Applicable",ISBLANK('1. Self-assessment'!K24)),"",AND('1. Self-assessment'!I24="Applicable",NOT(ISBLANK('1. Self-assessment'!K24))),'1. Self-assessment'!K24)</f>
        <v/>
      </c>
      <c r="D42" s="53" t="str">
        <f>IF(AND($C42&gt;=0%,$C42&lt;=9.99%),C42,"")</f>
        <v/>
      </c>
      <c r="E42" s="53" t="str">
        <f>IF(AND($C42&gt;=10%,$C42&lt;=19.99%),C42,"")</f>
        <v/>
      </c>
      <c r="F42" s="53" t="str">
        <f>IF(AND($C42&gt;=20%,$C42&lt;=29.99%),C42,"")</f>
        <v/>
      </c>
      <c r="G42" s="53" t="str">
        <f>IF(AND($C42&gt;=30%,$C42&lt;=39.99%),C42,"")</f>
        <v/>
      </c>
      <c r="H42" s="53" t="str">
        <f>IF(AND($C42&gt;=40%,$C42&lt;=49.99%),C42,"")</f>
        <v/>
      </c>
      <c r="I42" s="53" t="str">
        <f>IF(AND($C42&gt;=50%,$C42&lt;=59.99%),C42,"")</f>
        <v/>
      </c>
      <c r="J42" s="53" t="str">
        <f>IF(AND($C42&gt;=60%,$C42&lt;=69.99%),C42,"")</f>
        <v/>
      </c>
      <c r="K42" s="53" t="str">
        <f>IF(AND($C42&gt;=70%,$C42&lt;=79.99%),C42,"")</f>
        <v/>
      </c>
      <c r="L42" s="53" t="str">
        <f>IF(AND($C42&gt;=80%,$C42&lt;=89.99%),C42,"")</f>
        <v/>
      </c>
      <c r="M42" s="53" t="str">
        <f>IF(AND($C42&gt;=90%,$C42&lt;=99.99%),C42,"")</f>
        <v/>
      </c>
      <c r="N42" s="54" t="str">
        <f>IF($C42=100%,C42,"")</f>
        <v/>
      </c>
      <c r="O42" s="35"/>
    </row>
    <row r="43" spans="1:15" ht="2.4500000000000002" customHeight="1" x14ac:dyDescent="0.25">
      <c r="A43" s="35"/>
      <c r="B43" s="49"/>
      <c r="C43" s="35"/>
      <c r="D43" s="55"/>
      <c r="E43" s="55"/>
      <c r="F43" s="55"/>
      <c r="G43" s="55"/>
      <c r="H43" s="55"/>
      <c r="I43" s="55"/>
      <c r="J43" s="55"/>
      <c r="K43" s="55"/>
      <c r="L43" s="55"/>
      <c r="M43" s="55"/>
      <c r="N43" s="56"/>
      <c r="O43" s="35"/>
    </row>
    <row r="44" spans="1:15" s="69" customFormat="1" ht="20.100000000000001" customHeight="1" x14ac:dyDescent="0.25">
      <c r="A44" s="75"/>
      <c r="B44" s="89" t="s">
        <v>19</v>
      </c>
      <c r="C44" s="76"/>
      <c r="D44" s="77"/>
      <c r="E44" s="77"/>
      <c r="F44" s="77"/>
      <c r="G44" s="77"/>
      <c r="H44" s="77"/>
      <c r="I44" s="77"/>
      <c r="J44" s="77"/>
      <c r="K44" s="77"/>
      <c r="L44" s="77"/>
      <c r="M44" s="77"/>
      <c r="N44" s="78"/>
      <c r="O44" s="75"/>
    </row>
    <row r="45" spans="1:15" ht="2.4500000000000002" customHeight="1" x14ac:dyDescent="0.25">
      <c r="A45" s="35"/>
      <c r="B45" s="49"/>
      <c r="C45" s="35"/>
      <c r="D45" s="55"/>
      <c r="E45" s="55"/>
      <c r="F45" s="55"/>
      <c r="G45" s="55"/>
      <c r="H45" s="55"/>
      <c r="I45" s="55"/>
      <c r="J45" s="55"/>
      <c r="K45" s="55"/>
      <c r="L45" s="55"/>
      <c r="M45" s="55"/>
      <c r="N45" s="56"/>
      <c r="O45" s="35"/>
    </row>
    <row r="46" spans="1:15" ht="15" x14ac:dyDescent="0.25">
      <c r="A46" s="35"/>
      <c r="B46" s="51">
        <v>1.1100000000000001</v>
      </c>
      <c r="C46" s="52" t="str" cm="1">
        <f t="array" ref="C46">_xlfn.IFS(OR('1. Self-assessment'!I26="Not applicable",'1. Self-assessment'!I26="Non-module"),"n/a",AND('1. Self-assessment'!I26="Applicable",ISBLANK('1. Self-assessment'!K26)),"",AND('1. Self-assessment'!I26="Applicable",NOT(ISBLANK('1. Self-assessment'!K26))),'1. Self-assessment'!K26)</f>
        <v/>
      </c>
      <c r="D46" s="53" t="str">
        <f>IF(AND($C46&gt;=0%,$C46&lt;=9.99%),C46,"")</f>
        <v/>
      </c>
      <c r="E46" s="53" t="str">
        <f>IF(AND($C46&gt;=10%,$C46&lt;=19.99%),C46,"")</f>
        <v/>
      </c>
      <c r="F46" s="53" t="str">
        <f>IF(AND($C46&gt;=20%,$C46&lt;=29.99%),C46,"")</f>
        <v/>
      </c>
      <c r="G46" s="53" t="str">
        <f>IF(AND($C46&gt;=30%,$C46&lt;=39.99%),C46,"")</f>
        <v/>
      </c>
      <c r="H46" s="53" t="str">
        <f>IF(AND($C46&gt;=40%,$C46&lt;=49.99%),C46,"")</f>
        <v/>
      </c>
      <c r="I46" s="53" t="str">
        <f>IF(AND($C46&gt;=50%,$C46&lt;=59.99%),C46,"")</f>
        <v/>
      </c>
      <c r="J46" s="53" t="str">
        <f>IF(AND($C46&gt;=60%,$C46&lt;=69.99%),C46,"")</f>
        <v/>
      </c>
      <c r="K46" s="53" t="str">
        <f>IF(AND($C46&gt;=70%,$C46&lt;=79.99%),C46,"")</f>
        <v/>
      </c>
      <c r="L46" s="53" t="str">
        <f>IF(AND($C46&gt;=80%,$C46&lt;=89.99%),C46,"")</f>
        <v/>
      </c>
      <c r="M46" s="53" t="str">
        <f>IF(AND($C46&gt;=90%,$C46&lt;=99.99%),C46,"")</f>
        <v/>
      </c>
      <c r="N46" s="54" t="str">
        <f>IF($C46=100%,C46,"")</f>
        <v/>
      </c>
      <c r="O46" s="35"/>
    </row>
    <row r="47" spans="1:15" ht="2.1" customHeight="1" x14ac:dyDescent="0.25">
      <c r="A47" s="35"/>
      <c r="B47" s="49"/>
      <c r="C47" s="35"/>
      <c r="D47" s="55"/>
      <c r="E47" s="55"/>
      <c r="F47" s="55"/>
      <c r="G47" s="55"/>
      <c r="H47" s="55"/>
      <c r="I47" s="55"/>
      <c r="J47" s="55"/>
      <c r="K47" s="55"/>
      <c r="L47" s="55"/>
      <c r="M47" s="55"/>
      <c r="N47" s="56"/>
      <c r="O47" s="35"/>
    </row>
    <row r="48" spans="1:15" ht="15" x14ac:dyDescent="0.25">
      <c r="A48" s="35"/>
      <c r="B48" s="51">
        <v>1.1200000000000001</v>
      </c>
      <c r="C48" s="52" t="str" cm="1">
        <f t="array" ref="C48">_xlfn.IFS(OR('1. Self-assessment'!I27="Not applicable",'1. Self-assessment'!I27="Non-module"),"n/a",AND('1. Self-assessment'!I27="Applicable",ISBLANK('1. Self-assessment'!K27)),"",AND('1. Self-assessment'!I27="Applicable",NOT(ISBLANK('1. Self-assessment'!K27))),'1. Self-assessment'!K27)</f>
        <v/>
      </c>
      <c r="D48" s="53" t="str">
        <f>IF(AND($C48&gt;=0%,$C48&lt;=9.99%),C48,"")</f>
        <v/>
      </c>
      <c r="E48" s="53" t="str">
        <f>IF(AND($C48&gt;=10%,$C48&lt;=19.99%),C48,"")</f>
        <v/>
      </c>
      <c r="F48" s="53" t="str">
        <f>IF(AND($C48&gt;=20%,$C48&lt;=29.99%),C48,"")</f>
        <v/>
      </c>
      <c r="G48" s="53" t="str">
        <f>IF(AND($C48&gt;=30%,$C48&lt;=39.99%),C48,"")</f>
        <v/>
      </c>
      <c r="H48" s="53" t="str">
        <f>IF(AND($C48&gt;=40%,$C48&lt;=49.99%),C48,"")</f>
        <v/>
      </c>
      <c r="I48" s="53" t="str">
        <f>IF(AND($C48&gt;=50%,$C48&lt;=59.99%),C48,"")</f>
        <v/>
      </c>
      <c r="J48" s="53" t="str">
        <f>IF(AND($C48&gt;=60%,$C48&lt;=69.99%),C48,"")</f>
        <v/>
      </c>
      <c r="K48" s="53" t="str">
        <f>IF(AND($C48&gt;=70%,$C48&lt;=79.99%),C48,"")</f>
        <v/>
      </c>
      <c r="L48" s="53" t="str">
        <f>IF(AND($C48&gt;=80%,$C48&lt;=89.99%),C48,"")</f>
        <v/>
      </c>
      <c r="M48" s="53" t="str">
        <f>IF(AND($C48&gt;=90%,$C48&lt;=99.99%),C48,"")</f>
        <v/>
      </c>
      <c r="N48" s="54" t="str">
        <f>IF($C48=100%,C48,"")</f>
        <v/>
      </c>
      <c r="O48" s="35"/>
    </row>
    <row r="49" spans="1:15" ht="2.4500000000000002" customHeight="1" x14ac:dyDescent="0.25">
      <c r="A49" s="35"/>
      <c r="B49" s="49"/>
      <c r="C49" s="35"/>
      <c r="D49" s="55"/>
      <c r="E49" s="55"/>
      <c r="F49" s="55"/>
      <c r="G49" s="55"/>
      <c r="H49" s="55"/>
      <c r="I49" s="55"/>
      <c r="J49" s="55"/>
      <c r="K49" s="55"/>
      <c r="L49" s="55"/>
      <c r="M49" s="55"/>
      <c r="N49" s="56"/>
      <c r="O49" s="35"/>
    </row>
    <row r="50" spans="1:15" s="69" customFormat="1" ht="20.100000000000001" customHeight="1" x14ac:dyDescent="0.25">
      <c r="A50" s="75"/>
      <c r="B50" s="89" t="s">
        <v>22</v>
      </c>
      <c r="C50" s="76"/>
      <c r="D50" s="77"/>
      <c r="E50" s="77"/>
      <c r="F50" s="77"/>
      <c r="G50" s="77"/>
      <c r="H50" s="77"/>
      <c r="I50" s="77"/>
      <c r="J50" s="77"/>
      <c r="K50" s="77"/>
      <c r="L50" s="77"/>
      <c r="M50" s="77"/>
      <c r="N50" s="78"/>
      <c r="O50" s="75"/>
    </row>
    <row r="51" spans="1:15" ht="2.4500000000000002" customHeight="1" x14ac:dyDescent="0.25">
      <c r="A51" s="35"/>
      <c r="B51" s="49"/>
      <c r="C51" s="35"/>
      <c r="D51" s="55"/>
      <c r="E51" s="55"/>
      <c r="F51" s="55"/>
      <c r="G51" s="55"/>
      <c r="H51" s="55"/>
      <c r="I51" s="55"/>
      <c r="J51" s="55"/>
      <c r="K51" s="55"/>
      <c r="L51" s="55"/>
      <c r="M51" s="55"/>
      <c r="N51" s="56"/>
      <c r="O51" s="35"/>
    </row>
    <row r="52" spans="1:15" ht="15" x14ac:dyDescent="0.25">
      <c r="A52" s="35"/>
      <c r="B52" s="51">
        <v>1.1299999999999999</v>
      </c>
      <c r="C52" s="52" t="str" cm="1">
        <f t="array" ref="C52">_xlfn.IFS(OR('1. Self-assessment'!I29="Not applicable",'1. Self-assessment'!I29="Non-module"),"n/a",AND('1. Self-assessment'!I29="Applicable",ISBLANK('1. Self-assessment'!K29)),"",AND('1. Self-assessment'!I29="Applicable",NOT(ISBLANK('1. Self-assessment'!K29))),'1. Self-assessment'!K29)</f>
        <v/>
      </c>
      <c r="D52" s="53" t="str">
        <f>IF(AND($C52&gt;=0%,$C52&lt;=9.99%),C52,"")</f>
        <v/>
      </c>
      <c r="E52" s="53" t="str">
        <f>IF(AND($C52&gt;=10%,$C52&lt;=19.99%),C52,"")</f>
        <v/>
      </c>
      <c r="F52" s="53" t="str">
        <f>IF(AND($C52&gt;=20%,$C52&lt;=29.99%),C52,"")</f>
        <v/>
      </c>
      <c r="G52" s="53" t="str">
        <f>IF(AND($C52&gt;=30%,$C52&lt;=39.99%),C52,"")</f>
        <v/>
      </c>
      <c r="H52" s="53" t="str">
        <f>IF(AND($C52&gt;=40%,$C52&lt;=49.99%),C52,"")</f>
        <v/>
      </c>
      <c r="I52" s="53" t="str">
        <f>IF(AND($C52&gt;=50%,$C52&lt;=59.99%),C52,"")</f>
        <v/>
      </c>
      <c r="J52" s="53" t="str">
        <f>IF(AND($C52&gt;=60%,$C52&lt;=69.99%),C52,"")</f>
        <v/>
      </c>
      <c r="K52" s="53" t="str">
        <f>IF(AND($C52&gt;=70%,$C52&lt;=79.99%),C52,"")</f>
        <v/>
      </c>
      <c r="L52" s="53" t="str">
        <f>IF(AND($C52&gt;=80%,$C52&lt;=89.99%),C52,"")</f>
        <v/>
      </c>
      <c r="M52" s="53" t="str">
        <f>IF(AND($C52&gt;=90%,$C52&lt;=99.99%),C52,"")</f>
        <v/>
      </c>
      <c r="N52" s="54" t="str">
        <f>IF($C52=100%,C52,"")</f>
        <v/>
      </c>
      <c r="O52" s="35"/>
    </row>
    <row r="53" spans="1:15" ht="2.1" customHeight="1" x14ac:dyDescent="0.25">
      <c r="A53" s="35"/>
      <c r="B53" s="49"/>
      <c r="C53" s="35"/>
      <c r="D53" s="55"/>
      <c r="E53" s="55"/>
      <c r="F53" s="55"/>
      <c r="G53" s="55"/>
      <c r="H53" s="55"/>
      <c r="I53" s="55"/>
      <c r="J53" s="55"/>
      <c r="K53" s="55"/>
      <c r="L53" s="55"/>
      <c r="M53" s="55"/>
      <c r="N53" s="56"/>
      <c r="O53" s="35"/>
    </row>
    <row r="54" spans="1:15" ht="15" x14ac:dyDescent="0.25">
      <c r="A54" s="35"/>
      <c r="B54" s="51">
        <v>1.1399999999999999</v>
      </c>
      <c r="C54" s="52" t="str" cm="1">
        <f t="array" ref="C54">_xlfn.IFS(OR('1. Self-assessment'!I30="Not applicable",'1. Self-assessment'!I30="Non-module"),"n/a",AND('1. Self-assessment'!I30="Applicable",ISBLANK('1. Self-assessment'!K30)),"",AND('1. Self-assessment'!I30="Applicable",NOT(ISBLANK('1. Self-assessment'!K30))),'1. Self-assessment'!K30)</f>
        <v/>
      </c>
      <c r="D54" s="53" t="str">
        <f>IF(AND($C54&gt;=0%,$C54&lt;=9.99%),C54,"")</f>
        <v/>
      </c>
      <c r="E54" s="53" t="str">
        <f>IF(AND($C54&gt;=10%,$C54&lt;=19.99%),C54,"")</f>
        <v/>
      </c>
      <c r="F54" s="53" t="str">
        <f>IF(AND($C54&gt;=20%,$C54&lt;=29.99%),C54,"")</f>
        <v/>
      </c>
      <c r="G54" s="53" t="str">
        <f>IF(AND($C54&gt;=30%,$C54&lt;=39.99%),C54,"")</f>
        <v/>
      </c>
      <c r="H54" s="53" t="str">
        <f>IF(AND($C54&gt;=40%,$C54&lt;=49.99%),C54,"")</f>
        <v/>
      </c>
      <c r="I54" s="53" t="str">
        <f>IF(AND($C54&gt;=50%,$C54&lt;=59.99%),C54,"")</f>
        <v/>
      </c>
      <c r="J54" s="53" t="str">
        <f>IF(AND($C54&gt;=60%,$C54&lt;=69.99%),C54,"")</f>
        <v/>
      </c>
      <c r="K54" s="53" t="str">
        <f>IF(AND($C54&gt;=70%,$C54&lt;=79.99%),C54,"")</f>
        <v/>
      </c>
      <c r="L54" s="53" t="str">
        <f>IF(AND($C54&gt;=80%,$C54&lt;=89.99%),C54,"")</f>
        <v/>
      </c>
      <c r="M54" s="53" t="str">
        <f>IF(AND($C54&gt;=90%,$C54&lt;=99.99%),C54,"")</f>
        <v/>
      </c>
      <c r="N54" s="54" t="str">
        <f>IF($C54=100%,C54,"")</f>
        <v/>
      </c>
      <c r="O54" s="35"/>
    </row>
    <row r="55" spans="1:15" ht="2.4500000000000002" customHeight="1" x14ac:dyDescent="0.25">
      <c r="A55" s="35"/>
      <c r="B55" s="49"/>
      <c r="C55" s="35"/>
      <c r="D55" s="55"/>
      <c r="E55" s="55"/>
      <c r="F55" s="55"/>
      <c r="G55" s="55"/>
      <c r="H55" s="55"/>
      <c r="I55" s="55"/>
      <c r="J55" s="55"/>
      <c r="K55" s="55"/>
      <c r="L55" s="55"/>
      <c r="M55" s="55"/>
      <c r="N55" s="56"/>
      <c r="O55" s="35"/>
    </row>
    <row r="56" spans="1:15" s="69" customFormat="1" ht="20.100000000000001" customHeight="1" x14ac:dyDescent="0.25">
      <c r="A56" s="75"/>
      <c r="B56" s="89" t="s">
        <v>25</v>
      </c>
      <c r="C56" s="76"/>
      <c r="D56" s="77"/>
      <c r="E56" s="77"/>
      <c r="F56" s="77"/>
      <c r="G56" s="77"/>
      <c r="H56" s="77"/>
      <c r="I56" s="77"/>
      <c r="J56" s="77"/>
      <c r="K56" s="77"/>
      <c r="L56" s="77"/>
      <c r="M56" s="77"/>
      <c r="N56" s="78"/>
      <c r="O56" s="75"/>
    </row>
    <row r="57" spans="1:15" ht="2.4500000000000002" customHeight="1" x14ac:dyDescent="0.25">
      <c r="A57" s="35"/>
      <c r="B57" s="49"/>
      <c r="C57" s="35"/>
      <c r="D57" s="55"/>
      <c r="E57" s="55"/>
      <c r="F57" s="55"/>
      <c r="G57" s="55"/>
      <c r="H57" s="55"/>
      <c r="I57" s="55"/>
      <c r="J57" s="55"/>
      <c r="K57" s="55"/>
      <c r="L57" s="55"/>
      <c r="M57" s="55"/>
      <c r="N57" s="56"/>
      <c r="O57" s="35"/>
    </row>
    <row r="58" spans="1:15" ht="15" x14ac:dyDescent="0.25">
      <c r="A58" s="35"/>
      <c r="B58" s="51">
        <v>1.1499999999999999</v>
      </c>
      <c r="C58" s="52" t="str" cm="1">
        <f t="array" ref="C58">_xlfn.IFS(OR('1. Self-assessment'!I32="Not applicable",'1. Self-assessment'!I32="Non-module"),"n/a",AND('1. Self-assessment'!I32="Applicable",ISBLANK('1. Self-assessment'!K32)),"",AND('1. Self-assessment'!I32="Applicable",NOT(ISBLANK('1. Self-assessment'!K32))),'1. Self-assessment'!K32)</f>
        <v/>
      </c>
      <c r="D58" s="53" t="str">
        <f>IF(AND($C58&gt;=0%,$C58&lt;=9.99%),C58,"")</f>
        <v/>
      </c>
      <c r="E58" s="53" t="str">
        <f>IF(AND($C58&gt;=10%,$C58&lt;=19.99%),C58,"")</f>
        <v/>
      </c>
      <c r="F58" s="53" t="str">
        <f>IF(AND($C58&gt;=20%,$C58&lt;=29.99%),C58,"")</f>
        <v/>
      </c>
      <c r="G58" s="53" t="str">
        <f>IF(AND($C58&gt;=30%,$C58&lt;=39.99%),C58,"")</f>
        <v/>
      </c>
      <c r="H58" s="53" t="str">
        <f>IF(AND($C58&gt;=40%,$C58&lt;=49.99%),C58,"")</f>
        <v/>
      </c>
      <c r="I58" s="53" t="str">
        <f>IF(AND($C58&gt;=50%,$C58&lt;=59.99%),C58,"")</f>
        <v/>
      </c>
      <c r="J58" s="53" t="str">
        <f>IF(AND($C58&gt;=60%,$C58&lt;=69.99%),C58,"")</f>
        <v/>
      </c>
      <c r="K58" s="53" t="str">
        <f>IF(AND($C58&gt;=70%,$C58&lt;=79.99%),C58,"")</f>
        <v/>
      </c>
      <c r="L58" s="53" t="str">
        <f>IF(AND($C58&gt;=80%,$C58&lt;=89.99%),C58,"")</f>
        <v/>
      </c>
      <c r="M58" s="53" t="str">
        <f>IF(AND($C58&gt;=90%,$C58&lt;=99.99%),C58,"")</f>
        <v/>
      </c>
      <c r="N58" s="54" t="str">
        <f>IF($C58=100%,C58,"")</f>
        <v/>
      </c>
      <c r="O58" s="35"/>
    </row>
    <row r="59" spans="1:15" ht="2.4500000000000002" customHeight="1" x14ac:dyDescent="0.25">
      <c r="A59" s="35"/>
      <c r="B59" s="49"/>
      <c r="C59" s="35"/>
      <c r="D59" s="55"/>
      <c r="E59" s="55"/>
      <c r="F59" s="55"/>
      <c r="G59" s="55"/>
      <c r="H59" s="55"/>
      <c r="I59" s="55"/>
      <c r="J59" s="55"/>
      <c r="K59" s="55"/>
      <c r="L59" s="55"/>
      <c r="M59" s="55"/>
      <c r="N59" s="56"/>
      <c r="O59" s="35"/>
    </row>
    <row r="60" spans="1:15" s="69" customFormat="1" ht="20.100000000000001" customHeight="1" x14ac:dyDescent="0.25">
      <c r="A60" s="75"/>
      <c r="B60" s="89" t="s">
        <v>27</v>
      </c>
      <c r="C60" s="76"/>
      <c r="D60" s="77"/>
      <c r="E60" s="77"/>
      <c r="F60" s="77"/>
      <c r="G60" s="77"/>
      <c r="H60" s="77"/>
      <c r="I60" s="77"/>
      <c r="J60" s="77"/>
      <c r="K60" s="77"/>
      <c r="L60" s="77"/>
      <c r="M60" s="77"/>
      <c r="N60" s="78"/>
      <c r="O60" s="75"/>
    </row>
    <row r="61" spans="1:15" ht="2.4500000000000002" customHeight="1" x14ac:dyDescent="0.25">
      <c r="A61" s="35"/>
      <c r="B61" s="49"/>
      <c r="C61" s="35"/>
      <c r="D61" s="55"/>
      <c r="E61" s="55"/>
      <c r="F61" s="55"/>
      <c r="G61" s="55"/>
      <c r="H61" s="55"/>
      <c r="I61" s="55"/>
      <c r="J61" s="55"/>
      <c r="K61" s="55"/>
      <c r="L61" s="55"/>
      <c r="M61" s="55"/>
      <c r="N61" s="56"/>
      <c r="O61" s="35"/>
    </row>
    <row r="62" spans="1:15" ht="15" x14ac:dyDescent="0.25">
      <c r="A62" s="35"/>
      <c r="B62" s="51">
        <v>1.1599999999999999</v>
      </c>
      <c r="C62" s="52" t="str" cm="1">
        <f t="array" ref="C62">_xlfn.IFS(OR('1. Self-assessment'!I34="Not applicable",'1. Self-assessment'!I34="Non-module"),"n/a",AND('1. Self-assessment'!I34="Applicable",ISBLANK('1. Self-assessment'!K34)),"",AND('1. Self-assessment'!I34="Applicable",NOT(ISBLANK('1. Self-assessment'!K34))),'1. Self-assessment'!K34)</f>
        <v/>
      </c>
      <c r="D62" s="53" t="str">
        <f>IF(AND($C62&gt;=0%,$C62&lt;=9.99%),C62,"")</f>
        <v/>
      </c>
      <c r="E62" s="53" t="str">
        <f>IF(AND($C62&gt;=10%,$C62&lt;=19.99%),C62,"")</f>
        <v/>
      </c>
      <c r="F62" s="53" t="str">
        <f>IF(AND($C62&gt;=20%,$C62&lt;=29.99%),C62,"")</f>
        <v/>
      </c>
      <c r="G62" s="53" t="str">
        <f>IF(AND($C62&gt;=30%,$C62&lt;=39.99%),C62,"")</f>
        <v/>
      </c>
      <c r="H62" s="53" t="str">
        <f>IF(AND($C62&gt;=40%,$C62&lt;=49.99%),C62,"")</f>
        <v/>
      </c>
      <c r="I62" s="53" t="str">
        <f>IF(AND($C62&gt;=50%,$C62&lt;=59.99%),C62,"")</f>
        <v/>
      </c>
      <c r="J62" s="53" t="str">
        <f>IF(AND($C62&gt;=60%,$C62&lt;=69.99%),C62,"")</f>
        <v/>
      </c>
      <c r="K62" s="53" t="str">
        <f>IF(AND($C62&gt;=70%,$C62&lt;=79.99%),C62,"")</f>
        <v/>
      </c>
      <c r="L62" s="53" t="str">
        <f>IF(AND($C62&gt;=80%,$C62&lt;=89.99%),C62,"")</f>
        <v/>
      </c>
      <c r="M62" s="53" t="str">
        <f>IF(AND($C62&gt;=90%,$C62&lt;=99.99%),C62,"")</f>
        <v/>
      </c>
      <c r="N62" s="54" t="str">
        <f>IF($C62=100%,C62,"")</f>
        <v/>
      </c>
      <c r="O62" s="35"/>
    </row>
    <row r="63" spans="1:15" ht="2.1" customHeight="1" x14ac:dyDescent="0.25">
      <c r="A63" s="35"/>
      <c r="B63" s="49"/>
      <c r="C63" s="35"/>
      <c r="D63" s="55"/>
      <c r="E63" s="55"/>
      <c r="F63" s="55"/>
      <c r="G63" s="55"/>
      <c r="H63" s="55"/>
      <c r="I63" s="55"/>
      <c r="J63" s="55"/>
      <c r="K63" s="55"/>
      <c r="L63" s="55"/>
      <c r="M63" s="55"/>
      <c r="N63" s="56"/>
      <c r="O63" s="35"/>
    </row>
    <row r="64" spans="1:15" ht="15" x14ac:dyDescent="0.25">
      <c r="A64" s="35"/>
      <c r="B64" s="51">
        <v>1.17</v>
      </c>
      <c r="C64" s="52" t="str" cm="1">
        <f t="array" ref="C64">_xlfn.IFS(OR('1. Self-assessment'!I35="Not applicable",'1. Self-assessment'!I35="Non-module"),"n/a",AND('1. Self-assessment'!I35="Applicable",ISBLANK('1. Self-assessment'!K35)),"",AND('1. Self-assessment'!I35="Applicable",NOT(ISBLANK('1. Self-assessment'!K35))),'1. Self-assessment'!K35)</f>
        <v/>
      </c>
      <c r="D64" s="53" t="str">
        <f>IF(AND($C64&gt;=0%,$C64&lt;=9.99%),C64,"")</f>
        <v/>
      </c>
      <c r="E64" s="53" t="str">
        <f>IF(AND($C64&gt;=10%,$C64&lt;=19.99%),C64,"")</f>
        <v/>
      </c>
      <c r="F64" s="53" t="str">
        <f>IF(AND($C64&gt;=20%,$C64&lt;=29.99%),C64,"")</f>
        <v/>
      </c>
      <c r="G64" s="53" t="str">
        <f>IF(AND($C64&gt;=30%,$C64&lt;=39.99%),C64,"")</f>
        <v/>
      </c>
      <c r="H64" s="53" t="str">
        <f>IF(AND($C64&gt;=40%,$C64&lt;=49.99%),C64,"")</f>
        <v/>
      </c>
      <c r="I64" s="53" t="str">
        <f>IF(AND($C64&gt;=50%,$C64&lt;=59.99%),C64,"")</f>
        <v/>
      </c>
      <c r="J64" s="53" t="str">
        <f>IF(AND($C64&gt;=60%,$C64&lt;=69.99%),C64,"")</f>
        <v/>
      </c>
      <c r="K64" s="53" t="str">
        <f>IF(AND($C64&gt;=70%,$C64&lt;=79.99%),C64,"")</f>
        <v/>
      </c>
      <c r="L64" s="53" t="str">
        <f>IF(AND($C64&gt;=80%,$C64&lt;=89.99%),C64,"")</f>
        <v/>
      </c>
      <c r="M64" s="53" t="str">
        <f>IF(AND($C64&gt;=90%,$C64&lt;=99.99%),C64,"")</f>
        <v/>
      </c>
      <c r="N64" s="54" t="str">
        <f>IF($C64=100%,C64,"")</f>
        <v/>
      </c>
      <c r="O64" s="35"/>
    </row>
    <row r="65" spans="1:15" ht="2.4500000000000002" customHeight="1" x14ac:dyDescent="0.25">
      <c r="A65" s="35"/>
      <c r="B65" s="49"/>
      <c r="C65" s="35"/>
      <c r="D65" s="55"/>
      <c r="E65" s="55"/>
      <c r="F65" s="55"/>
      <c r="G65" s="55"/>
      <c r="H65" s="55"/>
      <c r="I65" s="55"/>
      <c r="J65" s="55"/>
      <c r="K65" s="55"/>
      <c r="L65" s="55"/>
      <c r="M65" s="55"/>
      <c r="N65" s="56"/>
      <c r="O65" s="35"/>
    </row>
    <row r="66" spans="1:15" s="69" customFormat="1" ht="20.100000000000001" customHeight="1" x14ac:dyDescent="0.25">
      <c r="A66" s="75" t="s">
        <v>390</v>
      </c>
      <c r="B66" s="72" t="s">
        <v>30</v>
      </c>
      <c r="C66" s="73"/>
      <c r="D66" s="80"/>
      <c r="E66" s="80"/>
      <c r="F66" s="80"/>
      <c r="G66" s="80"/>
      <c r="H66" s="80"/>
      <c r="I66" s="80"/>
      <c r="J66" s="80"/>
      <c r="K66" s="80"/>
      <c r="L66" s="80"/>
      <c r="M66" s="80"/>
      <c r="N66" s="81"/>
      <c r="O66" s="75"/>
    </row>
    <row r="67" spans="1:15" s="69" customFormat="1" ht="20.100000000000001" customHeight="1" x14ac:dyDescent="0.25">
      <c r="A67" s="75"/>
      <c r="B67" s="89" t="s">
        <v>31</v>
      </c>
      <c r="C67" s="76"/>
      <c r="D67" s="77"/>
      <c r="E67" s="77"/>
      <c r="F67" s="77"/>
      <c r="G67" s="77"/>
      <c r="H67" s="77"/>
      <c r="I67" s="77"/>
      <c r="J67" s="77"/>
      <c r="K67" s="77"/>
      <c r="L67" s="77"/>
      <c r="M67" s="77"/>
      <c r="N67" s="78"/>
      <c r="O67" s="75"/>
    </row>
    <row r="68" spans="1:15" ht="2.4500000000000002" customHeight="1" x14ac:dyDescent="0.25">
      <c r="A68" s="35"/>
      <c r="B68" s="49"/>
      <c r="C68" s="35"/>
      <c r="D68" s="55"/>
      <c r="E68" s="55"/>
      <c r="F68" s="55"/>
      <c r="G68" s="55"/>
      <c r="H68" s="55"/>
      <c r="I68" s="55"/>
      <c r="J68" s="55"/>
      <c r="K68" s="55"/>
      <c r="L68" s="55"/>
      <c r="M68" s="55"/>
      <c r="N68" s="56"/>
      <c r="O68" s="35"/>
    </row>
    <row r="69" spans="1:15" ht="15" x14ac:dyDescent="0.25">
      <c r="A69" s="35"/>
      <c r="B69" s="51">
        <v>1.18</v>
      </c>
      <c r="C69" s="52" t="str" cm="1">
        <f t="array" ref="C69">_xlfn.IFS(OR('1. Self-assessment'!I38="Not applicable",'1. Self-assessment'!I38="Non-module"),"n/a",AND('1. Self-assessment'!I38="Applicable",ISBLANK('1. Self-assessment'!K38)),"",AND('1. Self-assessment'!I38="Applicable",NOT(ISBLANK('1. Self-assessment'!K38))),'1. Self-assessment'!K38)</f>
        <v/>
      </c>
      <c r="D69" s="53" t="str">
        <f>IF(AND($C69&gt;=0%,$C69&lt;=9.99%),C69,"")</f>
        <v/>
      </c>
      <c r="E69" s="53" t="str">
        <f>IF(AND($C69&gt;=10%,$C69&lt;=19.99%),C69,"")</f>
        <v/>
      </c>
      <c r="F69" s="53" t="str">
        <f>IF(AND($C69&gt;=20%,$C69&lt;=29.99%),C69,"")</f>
        <v/>
      </c>
      <c r="G69" s="53" t="str">
        <f>IF(AND($C69&gt;=30%,$C69&lt;=39.99%),C69,"")</f>
        <v/>
      </c>
      <c r="H69" s="53" t="str">
        <f>IF(AND($C69&gt;=40%,$C69&lt;=49.99%),C69,"")</f>
        <v/>
      </c>
      <c r="I69" s="53" t="str">
        <f>IF(AND($C69&gt;=50%,$C69&lt;=59.99%),C69,"")</f>
        <v/>
      </c>
      <c r="J69" s="53" t="str">
        <f>IF(AND($C69&gt;=60%,$C69&lt;=69.99%),C69,"")</f>
        <v/>
      </c>
      <c r="K69" s="53" t="str">
        <f>IF(AND($C69&gt;=70%,$C69&lt;=79.99%),C69,"")</f>
        <v/>
      </c>
      <c r="L69" s="53" t="str">
        <f>IF(AND($C69&gt;=80%,$C69&lt;=89.99%),C69,"")</f>
        <v/>
      </c>
      <c r="M69" s="53" t="str">
        <f>IF(AND($C69&gt;=90%,$C69&lt;=99.99%),C69,"")</f>
        <v/>
      </c>
      <c r="N69" s="54" t="str">
        <f>IF($C69=100%,C69,"")</f>
        <v/>
      </c>
      <c r="O69" s="35"/>
    </row>
    <row r="70" spans="1:15" ht="2.1" customHeight="1" x14ac:dyDescent="0.25">
      <c r="A70" s="35"/>
      <c r="B70" s="49"/>
      <c r="C70" s="35"/>
      <c r="D70" s="55"/>
      <c r="E70" s="55"/>
      <c r="F70" s="55"/>
      <c r="G70" s="55"/>
      <c r="H70" s="55"/>
      <c r="I70" s="55"/>
      <c r="J70" s="55"/>
      <c r="K70" s="55"/>
      <c r="L70" s="55"/>
      <c r="M70" s="55"/>
      <c r="N70" s="56"/>
      <c r="O70" s="35"/>
    </row>
    <row r="71" spans="1:15" ht="15" x14ac:dyDescent="0.25">
      <c r="A71" s="35"/>
      <c r="B71" s="51">
        <v>1.19</v>
      </c>
      <c r="C71" s="52" t="str" cm="1">
        <f t="array" ref="C71">_xlfn.IFS(OR('1. Self-assessment'!I39="Not applicable",'1. Self-assessment'!I39="Non-module"),"n/a",AND('1. Self-assessment'!I39="Applicable",ISBLANK('1. Self-assessment'!K39)),"",AND('1. Self-assessment'!I39="Applicable",NOT(ISBLANK('1. Self-assessment'!K39))),'1. Self-assessment'!K39)</f>
        <v/>
      </c>
      <c r="D71" s="53" t="str">
        <f>IF(AND($C71&gt;=0%,$C71&lt;=9.99%),C71,"")</f>
        <v/>
      </c>
      <c r="E71" s="53" t="str">
        <f>IF(AND($C71&gt;=10%,$C71&lt;=19.99%),C71,"")</f>
        <v/>
      </c>
      <c r="F71" s="53" t="str">
        <f>IF(AND($C71&gt;=20%,$C71&lt;=29.99%),C71,"")</f>
        <v/>
      </c>
      <c r="G71" s="53" t="str">
        <f>IF(AND($C71&gt;=30%,$C71&lt;=39.99%),C71,"")</f>
        <v/>
      </c>
      <c r="H71" s="53" t="str">
        <f>IF(AND($C71&gt;=40%,$C71&lt;=49.99%),C71,"")</f>
        <v/>
      </c>
      <c r="I71" s="53" t="str">
        <f>IF(AND($C71&gt;=50%,$C71&lt;=59.99%),C71,"")</f>
        <v/>
      </c>
      <c r="J71" s="53" t="str">
        <f>IF(AND($C71&gt;=60%,$C71&lt;=69.99%),C71,"")</f>
        <v/>
      </c>
      <c r="K71" s="53" t="str">
        <f>IF(AND($C71&gt;=70%,$C71&lt;=79.99%),C71,"")</f>
        <v/>
      </c>
      <c r="L71" s="53" t="str">
        <f>IF(AND($C71&gt;=80%,$C71&lt;=89.99%),C71,"")</f>
        <v/>
      </c>
      <c r="M71" s="53" t="str">
        <f>IF(AND($C71&gt;=90%,$C71&lt;=99.99%),C71,"")</f>
        <v/>
      </c>
      <c r="N71" s="54" t="str">
        <f>IF($C71=100%,C71,"")</f>
        <v/>
      </c>
      <c r="O71" s="35"/>
    </row>
    <row r="72" spans="1:15" ht="2.1" customHeight="1" x14ac:dyDescent="0.25">
      <c r="A72" s="35"/>
      <c r="B72" s="49"/>
      <c r="C72" s="35"/>
      <c r="D72" s="55"/>
      <c r="E72" s="55"/>
      <c r="F72" s="55"/>
      <c r="G72" s="55"/>
      <c r="H72" s="55"/>
      <c r="I72" s="55"/>
      <c r="J72" s="55"/>
      <c r="K72" s="55"/>
      <c r="L72" s="55"/>
      <c r="M72" s="55"/>
      <c r="N72" s="56"/>
      <c r="O72" s="35"/>
    </row>
    <row r="73" spans="1:15" ht="15" x14ac:dyDescent="0.25">
      <c r="A73" s="35"/>
      <c r="B73" s="51" t="s">
        <v>113</v>
      </c>
      <c r="C73" s="52" t="str" cm="1">
        <f t="array" ref="C73">_xlfn.IFS(OR('1. Self-assessment'!I40="Not applicable",'1. Self-assessment'!I40="Non-module"),"n/a",AND('1. Self-assessment'!I40="Applicable",ISBLANK('1. Self-assessment'!K40)),"",AND('1. Self-assessment'!I40="Applicable",NOT(ISBLANK('1. Self-assessment'!K40))),'1. Self-assessment'!K40)</f>
        <v/>
      </c>
      <c r="D73" s="53" t="str">
        <f>IF(AND($C73&gt;=0%,$C73&lt;=9.99%),C73,"")</f>
        <v/>
      </c>
      <c r="E73" s="53" t="str">
        <f>IF(AND($C73&gt;=10%,$C73&lt;=19.99%),C73,"")</f>
        <v/>
      </c>
      <c r="F73" s="53" t="str">
        <f>IF(AND($C73&gt;=20%,$C73&lt;=29.99%),C73,"")</f>
        <v/>
      </c>
      <c r="G73" s="53" t="str">
        <f>IF(AND($C73&gt;=30%,$C73&lt;=39.99%),C73,"")</f>
        <v/>
      </c>
      <c r="H73" s="53" t="str">
        <f>IF(AND($C73&gt;=40%,$C73&lt;=49.99%),C73,"")</f>
        <v/>
      </c>
      <c r="I73" s="53" t="str">
        <f>IF(AND($C73&gt;=50%,$C73&lt;=59.99%),C73,"")</f>
        <v/>
      </c>
      <c r="J73" s="53" t="str">
        <f>IF(AND($C73&gt;=60%,$C73&lt;=69.99%),C73,"")</f>
        <v/>
      </c>
      <c r="K73" s="53" t="str">
        <f>IF(AND($C73&gt;=70%,$C73&lt;=79.99%),C73,"")</f>
        <v/>
      </c>
      <c r="L73" s="53" t="str">
        <f>IF(AND($C73&gt;=80%,$C73&lt;=89.99%),C73,"")</f>
        <v/>
      </c>
      <c r="M73" s="53" t="str">
        <f>IF(AND($C73&gt;=90%,$C73&lt;=99.99%),C73,"")</f>
        <v/>
      </c>
      <c r="N73" s="54" t="str">
        <f>IF($C73=100%,C73,"")</f>
        <v/>
      </c>
      <c r="O73" s="35"/>
    </row>
    <row r="74" spans="1:15" ht="2.4500000000000002" customHeight="1" x14ac:dyDescent="0.25">
      <c r="A74" s="35"/>
      <c r="B74" s="49"/>
      <c r="C74" s="35"/>
      <c r="D74" s="55"/>
      <c r="E74" s="55"/>
      <c r="F74" s="55"/>
      <c r="G74" s="55"/>
      <c r="H74" s="55"/>
      <c r="I74" s="55"/>
      <c r="J74" s="55"/>
      <c r="K74" s="55"/>
      <c r="L74" s="55"/>
      <c r="M74" s="55"/>
      <c r="N74" s="56"/>
      <c r="O74" s="35"/>
    </row>
    <row r="75" spans="1:15" s="69" customFormat="1" ht="20.100000000000001" customHeight="1" x14ac:dyDescent="0.25">
      <c r="A75" s="75"/>
      <c r="B75" s="89" t="s">
        <v>35</v>
      </c>
      <c r="C75" s="76"/>
      <c r="D75" s="77"/>
      <c r="E75" s="77"/>
      <c r="F75" s="77"/>
      <c r="G75" s="77"/>
      <c r="H75" s="77"/>
      <c r="I75" s="77"/>
      <c r="J75" s="77"/>
      <c r="K75" s="77"/>
      <c r="L75" s="77"/>
      <c r="M75" s="77"/>
      <c r="N75" s="78"/>
      <c r="O75" s="75"/>
    </row>
    <row r="76" spans="1:15" ht="2.4500000000000002" customHeight="1" x14ac:dyDescent="0.25">
      <c r="A76" s="35"/>
      <c r="B76" s="49"/>
      <c r="C76" s="35"/>
      <c r="D76" s="55"/>
      <c r="E76" s="55"/>
      <c r="F76" s="55"/>
      <c r="G76" s="55"/>
      <c r="H76" s="55"/>
      <c r="I76" s="55"/>
      <c r="J76" s="55"/>
      <c r="K76" s="55"/>
      <c r="L76" s="55"/>
      <c r="M76" s="55"/>
      <c r="N76" s="56"/>
      <c r="O76" s="35"/>
    </row>
    <row r="77" spans="1:15" ht="15" x14ac:dyDescent="0.25">
      <c r="A77" s="35"/>
      <c r="B77" s="51">
        <v>1.21</v>
      </c>
      <c r="C77" s="52" t="str" cm="1">
        <f t="array" ref="C77">_xlfn.IFS(OR('1. Self-assessment'!I42="Not applicable",'1. Self-assessment'!I42="Non-module"),"n/a",AND('1. Self-assessment'!I42="Applicable",ISBLANK('1. Self-assessment'!K42)),"",AND('1. Self-assessment'!I42="Applicable",NOT(ISBLANK('1. Self-assessment'!K42))),'1. Self-assessment'!K42)</f>
        <v/>
      </c>
      <c r="D77" s="53" t="str">
        <f>IF(AND($C77&gt;=0%,$C77&lt;=9.99%),C77,"")</f>
        <v/>
      </c>
      <c r="E77" s="53" t="str">
        <f>IF(AND($C77&gt;=10%,$C77&lt;=19.99%),C77,"")</f>
        <v/>
      </c>
      <c r="F77" s="53" t="str">
        <f>IF(AND($C77&gt;=20%,$C77&lt;=29.99%),C77,"")</f>
        <v/>
      </c>
      <c r="G77" s="53" t="str">
        <f>IF(AND($C77&gt;=30%,$C77&lt;=39.99%),C77,"")</f>
        <v/>
      </c>
      <c r="H77" s="53" t="str">
        <f>IF(AND($C77&gt;=40%,$C77&lt;=49.99%),C77,"")</f>
        <v/>
      </c>
      <c r="I77" s="53" t="str">
        <f>IF(AND($C77&gt;=50%,$C77&lt;=59.99%),C77,"")</f>
        <v/>
      </c>
      <c r="J77" s="53" t="str">
        <f>IF(AND($C77&gt;=60%,$C77&lt;=69.99%),C77,"")</f>
        <v/>
      </c>
      <c r="K77" s="53" t="str">
        <f>IF(AND($C77&gt;=70%,$C77&lt;=79.99%),C77,"")</f>
        <v/>
      </c>
      <c r="L77" s="53" t="str">
        <f>IF(AND($C77&gt;=80%,$C77&lt;=89.99%),C77,"")</f>
        <v/>
      </c>
      <c r="M77" s="53" t="str">
        <f>IF(AND($C77&gt;=90%,$C77&lt;=99.99%),C77,"")</f>
        <v/>
      </c>
      <c r="N77" s="54" t="str">
        <f>IF($C77=100%,C77,"")</f>
        <v/>
      </c>
      <c r="O77" s="35"/>
    </row>
    <row r="78" spans="1:15" ht="2.4500000000000002" customHeight="1" x14ac:dyDescent="0.25">
      <c r="A78" s="35"/>
      <c r="B78" s="49"/>
      <c r="C78" s="35"/>
      <c r="D78" s="55"/>
      <c r="E78" s="55"/>
      <c r="F78" s="55"/>
      <c r="G78" s="55"/>
      <c r="H78" s="55"/>
      <c r="I78" s="55"/>
      <c r="J78" s="55"/>
      <c r="K78" s="55"/>
      <c r="L78" s="55"/>
      <c r="M78" s="55"/>
      <c r="N78" s="56"/>
      <c r="O78" s="35"/>
    </row>
    <row r="79" spans="1:15" s="69" customFormat="1" ht="20.100000000000001" customHeight="1" x14ac:dyDescent="0.25">
      <c r="A79" s="75"/>
      <c r="B79" s="89" t="s">
        <v>37</v>
      </c>
      <c r="C79" s="76"/>
      <c r="D79" s="77"/>
      <c r="E79" s="77"/>
      <c r="F79" s="77"/>
      <c r="G79" s="77"/>
      <c r="H79" s="77"/>
      <c r="I79" s="77"/>
      <c r="J79" s="77"/>
      <c r="K79" s="77"/>
      <c r="L79" s="77"/>
      <c r="M79" s="77"/>
      <c r="N79" s="78"/>
      <c r="O79" s="75"/>
    </row>
    <row r="80" spans="1:15" ht="2.4500000000000002" customHeight="1" x14ac:dyDescent="0.25">
      <c r="A80" s="35"/>
      <c r="B80" s="49"/>
      <c r="C80" s="35"/>
      <c r="D80" s="55"/>
      <c r="E80" s="55"/>
      <c r="F80" s="55"/>
      <c r="G80" s="55"/>
      <c r="H80" s="55"/>
      <c r="I80" s="55"/>
      <c r="J80" s="55"/>
      <c r="K80" s="55"/>
      <c r="L80" s="55"/>
      <c r="M80" s="55"/>
      <c r="N80" s="56"/>
      <c r="O80" s="35"/>
    </row>
    <row r="81" spans="1:15" ht="15" x14ac:dyDescent="0.25">
      <c r="A81" s="35"/>
      <c r="B81" s="51">
        <v>1.22</v>
      </c>
      <c r="C81" s="52" t="str" cm="1">
        <f t="array" ref="C81">_xlfn.IFS(OR('1. Self-assessment'!I44="Not applicable",'1. Self-assessment'!I44="Non-module"),"n/a",AND('1. Self-assessment'!I44="Applicable",ISBLANK('1. Self-assessment'!K44)),"",AND('1. Self-assessment'!I44="Applicable",NOT(ISBLANK('1. Self-assessment'!K44))),'1. Self-assessment'!K44)</f>
        <v/>
      </c>
      <c r="D81" s="53" t="str">
        <f>IF(AND($C81&gt;=0%,$C81&lt;=9.99%),C81,"")</f>
        <v/>
      </c>
      <c r="E81" s="53" t="str">
        <f>IF(AND($C81&gt;=10%,$C81&lt;=19.99%),C81,"")</f>
        <v/>
      </c>
      <c r="F81" s="53" t="str">
        <f>IF(AND($C81&gt;=20%,$C81&lt;=29.99%),C81,"")</f>
        <v/>
      </c>
      <c r="G81" s="53" t="str">
        <f>IF(AND($C81&gt;=30%,$C81&lt;=39.99%),C81,"")</f>
        <v/>
      </c>
      <c r="H81" s="53" t="str">
        <f>IF(AND($C81&gt;=40%,$C81&lt;=49.99%),C81,"")</f>
        <v/>
      </c>
      <c r="I81" s="53" t="str">
        <f>IF(AND($C81&gt;=50%,$C81&lt;=59.99%),C81,"")</f>
        <v/>
      </c>
      <c r="J81" s="53" t="str">
        <f>IF(AND($C81&gt;=60%,$C81&lt;=69.99%),C81,"")</f>
        <v/>
      </c>
      <c r="K81" s="53" t="str">
        <f>IF(AND($C81&gt;=70%,$C81&lt;=79.99%),C81,"")</f>
        <v/>
      </c>
      <c r="L81" s="53" t="str">
        <f>IF(AND($C81&gt;=80%,$C81&lt;=89.99%),C81,"")</f>
        <v/>
      </c>
      <c r="M81" s="53" t="str">
        <f>IF(AND($C81&gt;=90%,$C81&lt;=99.99%),C81,"")</f>
        <v/>
      </c>
      <c r="N81" s="54" t="str">
        <f>IF($C81=100%,C81,"")</f>
        <v/>
      </c>
      <c r="O81" s="35"/>
    </row>
    <row r="82" spans="1:15" ht="2.1" customHeight="1" x14ac:dyDescent="0.25">
      <c r="A82" s="35"/>
      <c r="B82" s="49"/>
      <c r="C82" s="35"/>
      <c r="D82" s="55"/>
      <c r="E82" s="55"/>
      <c r="F82" s="55"/>
      <c r="G82" s="55"/>
      <c r="H82" s="55"/>
      <c r="I82" s="55"/>
      <c r="J82" s="55"/>
      <c r="K82" s="55"/>
      <c r="L82" s="55"/>
      <c r="M82" s="55"/>
      <c r="N82" s="56"/>
      <c r="O82" s="35"/>
    </row>
    <row r="83" spans="1:15" ht="15" x14ac:dyDescent="0.25">
      <c r="A83" s="35"/>
      <c r="B83" s="51">
        <v>1.23</v>
      </c>
      <c r="C83" s="52" t="str" cm="1">
        <f t="array" ref="C83">_xlfn.IFS(OR('1. Self-assessment'!I45="Not applicable",'1. Self-assessment'!I45="Non-module"),"n/a",AND('1. Self-assessment'!I45="Applicable",ISBLANK('1. Self-assessment'!K45)),"",AND('1. Self-assessment'!I45="Applicable",NOT(ISBLANK('1. Self-assessment'!K45))),'1. Self-assessment'!K45)</f>
        <v/>
      </c>
      <c r="D83" s="53" t="str">
        <f>IF(AND($C83&gt;=0%,$C83&lt;=9.99%),C83,"")</f>
        <v/>
      </c>
      <c r="E83" s="53" t="str">
        <f>IF(AND($C83&gt;=10%,$C83&lt;=19.99%),C83,"")</f>
        <v/>
      </c>
      <c r="F83" s="53" t="str">
        <f>IF(AND($C83&gt;=20%,$C83&lt;=29.99%),C83,"")</f>
        <v/>
      </c>
      <c r="G83" s="53" t="str">
        <f>IF(AND($C83&gt;=30%,$C83&lt;=39.99%),C83,"")</f>
        <v/>
      </c>
      <c r="H83" s="53" t="str">
        <f>IF(AND($C83&gt;=40%,$C83&lt;=49.99%),C83,"")</f>
        <v/>
      </c>
      <c r="I83" s="53" t="str">
        <f>IF(AND($C83&gt;=50%,$C83&lt;=59.99%),C83,"")</f>
        <v/>
      </c>
      <c r="J83" s="53" t="str">
        <f>IF(AND($C83&gt;=60%,$C83&lt;=69.99%),C83,"")</f>
        <v/>
      </c>
      <c r="K83" s="53" t="str">
        <f>IF(AND($C83&gt;=70%,$C83&lt;=79.99%),C83,"")</f>
        <v/>
      </c>
      <c r="L83" s="53" t="str">
        <f>IF(AND($C83&gt;=80%,$C83&lt;=89.99%),C83,"")</f>
        <v/>
      </c>
      <c r="M83" s="53" t="str">
        <f>IF(AND($C83&gt;=90%,$C83&lt;=99.99%),C83,"")</f>
        <v/>
      </c>
      <c r="N83" s="54" t="str">
        <f>IF($C83=100%,C83,"")</f>
        <v/>
      </c>
      <c r="O83" s="35"/>
    </row>
    <row r="84" spans="1:15" ht="2.4500000000000002" customHeight="1" x14ac:dyDescent="0.25">
      <c r="A84" s="35"/>
      <c r="B84" s="49"/>
      <c r="C84" s="35"/>
      <c r="D84" s="55"/>
      <c r="E84" s="55"/>
      <c r="F84" s="55"/>
      <c r="G84" s="55"/>
      <c r="H84" s="55"/>
      <c r="I84" s="55"/>
      <c r="J84" s="55"/>
      <c r="K84" s="55"/>
      <c r="L84" s="55"/>
      <c r="M84" s="55"/>
      <c r="N84" s="56"/>
      <c r="O84" s="35"/>
    </row>
    <row r="85" spans="1:15" s="69" customFormat="1" ht="20.100000000000001" customHeight="1" x14ac:dyDescent="0.25">
      <c r="A85" s="75"/>
      <c r="B85" s="89" t="s">
        <v>40</v>
      </c>
      <c r="C85" s="76"/>
      <c r="D85" s="77"/>
      <c r="E85" s="77"/>
      <c r="F85" s="77"/>
      <c r="G85" s="77"/>
      <c r="H85" s="77"/>
      <c r="I85" s="77"/>
      <c r="J85" s="77"/>
      <c r="K85" s="77"/>
      <c r="L85" s="77"/>
      <c r="M85" s="77"/>
      <c r="N85" s="78"/>
      <c r="O85" s="75"/>
    </row>
    <row r="86" spans="1:15" ht="2.4500000000000002" customHeight="1" x14ac:dyDescent="0.25">
      <c r="A86" s="35"/>
      <c r="B86" s="49"/>
      <c r="C86" s="35"/>
      <c r="D86" s="55"/>
      <c r="E86" s="55"/>
      <c r="F86" s="55"/>
      <c r="G86" s="55"/>
      <c r="H86" s="55"/>
      <c r="I86" s="55"/>
      <c r="J86" s="55"/>
      <c r="K86" s="55"/>
      <c r="L86" s="55"/>
      <c r="M86" s="55"/>
      <c r="N86" s="56"/>
      <c r="O86" s="35"/>
    </row>
    <row r="87" spans="1:15" ht="15" x14ac:dyDescent="0.25">
      <c r="A87" s="35"/>
      <c r="B87" s="51">
        <v>1.24</v>
      </c>
      <c r="C87" s="52" t="str" cm="1">
        <f t="array" ref="C87">_xlfn.IFS(OR('1. Self-assessment'!I47="Not applicable",'1. Self-assessment'!I47="Non-module"),"n/a",AND('1. Self-assessment'!I47="Applicable",ISBLANK('1. Self-assessment'!K47)),"",AND('1. Self-assessment'!I47="Applicable",NOT(ISBLANK('1. Self-assessment'!K47))),'1. Self-assessment'!K47)</f>
        <v/>
      </c>
      <c r="D87" s="53" t="str">
        <f>IF(AND($C87&gt;=0%,$C87&lt;=9.99%),C87,"")</f>
        <v/>
      </c>
      <c r="E87" s="53" t="str">
        <f>IF(AND($C87&gt;=10%,$C87&lt;=19.99%),C87,"")</f>
        <v/>
      </c>
      <c r="F87" s="53" t="str">
        <f>IF(AND($C87&gt;=20%,$C87&lt;=29.99%),C87,"")</f>
        <v/>
      </c>
      <c r="G87" s="53" t="str">
        <f>IF(AND($C87&gt;=30%,$C87&lt;=39.99%),C87,"")</f>
        <v/>
      </c>
      <c r="H87" s="53" t="str">
        <f>IF(AND($C87&gt;=40%,$C87&lt;=49.99%),C87,"")</f>
        <v/>
      </c>
      <c r="I87" s="53" t="str">
        <f>IF(AND($C87&gt;=50%,$C87&lt;=59.99%),C87,"")</f>
        <v/>
      </c>
      <c r="J87" s="53" t="str">
        <f>IF(AND($C87&gt;=60%,$C87&lt;=69.99%),C87,"")</f>
        <v/>
      </c>
      <c r="K87" s="53" t="str">
        <f>IF(AND($C87&gt;=70%,$C87&lt;=79.99%),C87,"")</f>
        <v/>
      </c>
      <c r="L87" s="53" t="str">
        <f>IF(AND($C87&gt;=80%,$C87&lt;=89.99%),C87,"")</f>
        <v/>
      </c>
      <c r="M87" s="53" t="str">
        <f>IF(AND($C87&gt;=90%,$C87&lt;=99.99%),C87,"")</f>
        <v/>
      </c>
      <c r="N87" s="54" t="str">
        <f>IF($C87=100%,C87,"")</f>
        <v/>
      </c>
      <c r="O87" s="35"/>
    </row>
    <row r="88" spans="1:15" ht="2.4500000000000002" customHeight="1" x14ac:dyDescent="0.25">
      <c r="A88" s="35"/>
      <c r="B88" s="49"/>
      <c r="C88" s="35"/>
      <c r="D88" s="55"/>
      <c r="E88" s="55"/>
      <c r="F88" s="55"/>
      <c r="G88" s="55"/>
      <c r="H88" s="55"/>
      <c r="I88" s="55"/>
      <c r="J88" s="55"/>
      <c r="K88" s="55"/>
      <c r="L88" s="55"/>
      <c r="M88" s="55"/>
      <c r="N88" s="56"/>
      <c r="O88" s="35"/>
    </row>
    <row r="89" spans="1:15" s="69" customFormat="1" ht="20.100000000000001" customHeight="1" x14ac:dyDescent="0.25">
      <c r="A89" s="75"/>
      <c r="B89" s="72" t="s">
        <v>42</v>
      </c>
      <c r="C89" s="73"/>
      <c r="D89" s="80"/>
      <c r="E89" s="80"/>
      <c r="F89" s="80"/>
      <c r="G89" s="80"/>
      <c r="H89" s="80"/>
      <c r="I89" s="80"/>
      <c r="J89" s="80"/>
      <c r="K89" s="80"/>
      <c r="L89" s="80"/>
      <c r="M89" s="80"/>
      <c r="N89" s="81"/>
      <c r="O89" s="75"/>
    </row>
    <row r="90" spans="1:15" s="69" customFormat="1" ht="20.100000000000001" customHeight="1" x14ac:dyDescent="0.25">
      <c r="A90" s="75"/>
      <c r="B90" s="89" t="s">
        <v>43</v>
      </c>
      <c r="C90" s="76"/>
      <c r="D90" s="77"/>
      <c r="E90" s="77"/>
      <c r="F90" s="77"/>
      <c r="G90" s="77"/>
      <c r="H90" s="77"/>
      <c r="I90" s="77"/>
      <c r="J90" s="77"/>
      <c r="K90" s="77"/>
      <c r="L90" s="77"/>
      <c r="M90" s="77"/>
      <c r="N90" s="78"/>
      <c r="O90" s="75"/>
    </row>
    <row r="91" spans="1:15" ht="2.4500000000000002" customHeight="1" x14ac:dyDescent="0.25">
      <c r="A91" s="35"/>
      <c r="B91" s="49"/>
      <c r="C91" s="35"/>
      <c r="D91" s="55"/>
      <c r="E91" s="55"/>
      <c r="F91" s="55"/>
      <c r="G91" s="55"/>
      <c r="H91" s="55"/>
      <c r="I91" s="55"/>
      <c r="J91" s="55"/>
      <c r="K91" s="55"/>
      <c r="L91" s="55"/>
      <c r="M91" s="55"/>
      <c r="N91" s="56"/>
      <c r="O91" s="35"/>
    </row>
    <row r="92" spans="1:15" ht="15" x14ac:dyDescent="0.25">
      <c r="A92" s="35"/>
      <c r="B92" s="51">
        <v>1.25</v>
      </c>
      <c r="C92" s="52" t="str" cm="1">
        <f t="array" ref="C92">_xlfn.IFS(OR('1. Self-assessment'!I50="Not applicable",'1. Self-assessment'!I50="Non-module"),"n/a",AND('1. Self-assessment'!I50="Applicable",ISBLANK('1. Self-assessment'!K50)),"",AND('1. Self-assessment'!I50="Applicable",NOT(ISBLANK('1. Self-assessment'!K50))),'1. Self-assessment'!K50)</f>
        <v/>
      </c>
      <c r="D92" s="53" t="str">
        <f>IF(AND($C92&gt;=0%,$C92&lt;=9.99%),C92,"")</f>
        <v/>
      </c>
      <c r="E92" s="53" t="str">
        <f>IF(AND($C92&gt;=10%,$C92&lt;=19.99%),C92,"")</f>
        <v/>
      </c>
      <c r="F92" s="53" t="str">
        <f>IF(AND($C92&gt;=20%,$C92&lt;=29.99%),C92,"")</f>
        <v/>
      </c>
      <c r="G92" s="53" t="str">
        <f>IF(AND($C92&gt;=30%,$C92&lt;=39.99%),C92,"")</f>
        <v/>
      </c>
      <c r="H92" s="53" t="str">
        <f>IF(AND($C92&gt;=40%,$C92&lt;=49.99%),C92,"")</f>
        <v/>
      </c>
      <c r="I92" s="53" t="str">
        <f>IF(AND($C92&gt;=50%,$C92&lt;=59.99%),C92,"")</f>
        <v/>
      </c>
      <c r="J92" s="53" t="str">
        <f>IF(AND($C92&gt;=60%,$C92&lt;=69.99%),C92,"")</f>
        <v/>
      </c>
      <c r="K92" s="53" t="str">
        <f>IF(AND($C92&gt;=70%,$C92&lt;=79.99%),C92,"")</f>
        <v/>
      </c>
      <c r="L92" s="53" t="str">
        <f>IF(AND($C92&gt;=80%,$C92&lt;=89.99%),C92,"")</f>
        <v/>
      </c>
      <c r="M92" s="53" t="str">
        <f>IF(AND($C92&gt;=90%,$C92&lt;=99.99%),C92,"")</f>
        <v/>
      </c>
      <c r="N92" s="54" t="str">
        <f>IF($C92=100%,C92,"")</f>
        <v/>
      </c>
      <c r="O92" s="35"/>
    </row>
    <row r="93" spans="1:15" ht="2.1" customHeight="1" x14ac:dyDescent="0.25">
      <c r="A93" s="35"/>
      <c r="B93" s="49"/>
      <c r="C93" s="35"/>
      <c r="D93" s="55"/>
      <c r="E93" s="55"/>
      <c r="F93" s="55"/>
      <c r="G93" s="55"/>
      <c r="H93" s="55"/>
      <c r="I93" s="55"/>
      <c r="J93" s="55"/>
      <c r="K93" s="55"/>
      <c r="L93" s="55"/>
      <c r="M93" s="55"/>
      <c r="N93" s="56"/>
      <c r="O93" s="35"/>
    </row>
    <row r="94" spans="1:15" ht="15" x14ac:dyDescent="0.25">
      <c r="A94" s="35"/>
      <c r="B94" s="51">
        <v>1.26</v>
      </c>
      <c r="C94" s="52" t="str" cm="1">
        <f t="array" ref="C94">_xlfn.IFS(OR('1. Self-assessment'!I51="Not applicable",'1. Self-assessment'!I51="Non-module"),"n/a",AND('1. Self-assessment'!I51="Applicable",ISBLANK('1. Self-assessment'!K51)),"",AND('1. Self-assessment'!I51="Applicable",NOT(ISBLANK('1. Self-assessment'!K51))),'1. Self-assessment'!K51)</f>
        <v/>
      </c>
      <c r="D94" s="53" t="str">
        <f>IF(AND($C94&gt;=0%,$C94&lt;=9.99%),C94,"")</f>
        <v/>
      </c>
      <c r="E94" s="53" t="str">
        <f>IF(AND($C94&gt;=10%,$C94&lt;=19.99%),C94,"")</f>
        <v/>
      </c>
      <c r="F94" s="53" t="str">
        <f>IF(AND($C94&gt;=20%,$C94&lt;=29.99%),C94,"")</f>
        <v/>
      </c>
      <c r="G94" s="53" t="str">
        <f>IF(AND($C94&gt;=30%,$C94&lt;=39.99%),C94,"")</f>
        <v/>
      </c>
      <c r="H94" s="53" t="str">
        <f>IF(AND($C94&gt;=40%,$C94&lt;=49.99%),C94,"")</f>
        <v/>
      </c>
      <c r="I94" s="53" t="str">
        <f>IF(AND($C94&gt;=50%,$C94&lt;=59.99%),C94,"")</f>
        <v/>
      </c>
      <c r="J94" s="53" t="str">
        <f>IF(AND($C94&gt;=60%,$C94&lt;=69.99%),C94,"")</f>
        <v/>
      </c>
      <c r="K94" s="53" t="str">
        <f>IF(AND($C94&gt;=70%,$C94&lt;=79.99%),C94,"")</f>
        <v/>
      </c>
      <c r="L94" s="53" t="str">
        <f>IF(AND($C94&gt;=80%,$C94&lt;=89.99%),C94,"")</f>
        <v/>
      </c>
      <c r="M94" s="53" t="str">
        <f>IF(AND($C94&gt;=90%,$C94&lt;=99.99%),C94,"")</f>
        <v/>
      </c>
      <c r="N94" s="54" t="str">
        <f>IF($C94=100%,C94,"")</f>
        <v/>
      </c>
      <c r="O94" s="35"/>
    </row>
    <row r="95" spans="1:15" ht="2.1" customHeight="1" x14ac:dyDescent="0.25">
      <c r="A95" s="35"/>
      <c r="B95" s="49"/>
      <c r="C95" s="35"/>
      <c r="D95" s="55"/>
      <c r="E95" s="55"/>
      <c r="F95" s="55"/>
      <c r="G95" s="55"/>
      <c r="H95" s="55"/>
      <c r="I95" s="55"/>
      <c r="J95" s="55"/>
      <c r="K95" s="55"/>
      <c r="L95" s="55"/>
      <c r="M95" s="55"/>
      <c r="N95" s="56"/>
      <c r="O95" s="35"/>
    </row>
    <row r="96" spans="1:15" ht="15" x14ac:dyDescent="0.25">
      <c r="A96" s="35"/>
      <c r="B96" s="51">
        <v>1.27</v>
      </c>
      <c r="C96" s="52" t="str" cm="1">
        <f t="array" ref="C96">_xlfn.IFS(OR('1. Self-assessment'!I52="Not applicable",'1. Self-assessment'!I52="Non-module"),"n/a",AND('1. Self-assessment'!I52="Applicable",ISBLANK('1. Self-assessment'!K52)),"",AND('1. Self-assessment'!I52="Applicable",NOT(ISBLANK('1. Self-assessment'!K52))),'1. Self-assessment'!K52)</f>
        <v/>
      </c>
      <c r="D96" s="53" t="str">
        <f>IF(AND($C96&gt;=0%,$C96&lt;=9.99%),C96,"")</f>
        <v/>
      </c>
      <c r="E96" s="53" t="str">
        <f>IF(AND($C96&gt;=10%,$C96&lt;=19.99%),C96,"")</f>
        <v/>
      </c>
      <c r="F96" s="53" t="str">
        <f>IF(AND($C96&gt;=20%,$C96&lt;=29.99%),C96,"")</f>
        <v/>
      </c>
      <c r="G96" s="53" t="str">
        <f>IF(AND($C96&gt;=30%,$C96&lt;=39.99%),C96,"")</f>
        <v/>
      </c>
      <c r="H96" s="53" t="str">
        <f>IF(AND($C96&gt;=40%,$C96&lt;=49.99%),C96,"")</f>
        <v/>
      </c>
      <c r="I96" s="53" t="str">
        <f>IF(AND($C96&gt;=50%,$C96&lt;=59.99%),C96,"")</f>
        <v/>
      </c>
      <c r="J96" s="53" t="str">
        <f>IF(AND($C96&gt;=60%,$C96&lt;=69.99%),C96,"")</f>
        <v/>
      </c>
      <c r="K96" s="53" t="str">
        <f>IF(AND($C96&gt;=70%,$C96&lt;=79.99%),C96,"")</f>
        <v/>
      </c>
      <c r="L96" s="53" t="str">
        <f>IF(AND($C96&gt;=80%,$C96&lt;=89.99%),C96,"")</f>
        <v/>
      </c>
      <c r="M96" s="53" t="str">
        <f>IF(AND($C96&gt;=90%,$C96&lt;=99.99%),C96,"")</f>
        <v/>
      </c>
      <c r="N96" s="54" t="str">
        <f>IF($C96=100%,C96,"")</f>
        <v/>
      </c>
      <c r="O96" s="35"/>
    </row>
    <row r="97" spans="1:15" ht="2.4500000000000002" customHeight="1" x14ac:dyDescent="0.25">
      <c r="A97" s="35"/>
      <c r="B97" s="49"/>
      <c r="C97" s="35"/>
      <c r="D97" s="55"/>
      <c r="E97" s="55"/>
      <c r="F97" s="55"/>
      <c r="G97" s="55"/>
      <c r="H97" s="55"/>
      <c r="I97" s="55"/>
      <c r="J97" s="55"/>
      <c r="K97" s="55"/>
      <c r="L97" s="55"/>
      <c r="M97" s="55"/>
      <c r="N97" s="56"/>
      <c r="O97" s="35"/>
    </row>
    <row r="98" spans="1:15" s="69" customFormat="1" ht="20.100000000000001" customHeight="1" x14ac:dyDescent="0.25">
      <c r="A98" s="75"/>
      <c r="B98" s="89" t="s">
        <v>47</v>
      </c>
      <c r="C98" s="76"/>
      <c r="D98" s="77"/>
      <c r="E98" s="77"/>
      <c r="F98" s="77"/>
      <c r="G98" s="77"/>
      <c r="H98" s="77"/>
      <c r="I98" s="77"/>
      <c r="J98" s="77"/>
      <c r="K98" s="77"/>
      <c r="L98" s="77"/>
      <c r="M98" s="77"/>
      <c r="N98" s="78"/>
      <c r="O98" s="75"/>
    </row>
    <row r="99" spans="1:15" ht="2.4500000000000002" customHeight="1" x14ac:dyDescent="0.25">
      <c r="A99" s="35"/>
      <c r="B99" s="49"/>
      <c r="C99" s="35"/>
      <c r="D99" s="55"/>
      <c r="E99" s="55"/>
      <c r="F99" s="55"/>
      <c r="G99" s="55"/>
      <c r="H99" s="55"/>
      <c r="I99" s="55"/>
      <c r="J99" s="55"/>
      <c r="K99" s="55"/>
      <c r="L99" s="55"/>
      <c r="M99" s="55"/>
      <c r="N99" s="56"/>
      <c r="O99" s="35"/>
    </row>
    <row r="100" spans="1:15" ht="15" x14ac:dyDescent="0.25">
      <c r="A100" s="35"/>
      <c r="B100" s="51">
        <v>1.28</v>
      </c>
      <c r="C100" s="52" t="str" cm="1">
        <f t="array" ref="C100">_xlfn.IFS(OR('1. Self-assessment'!I54="Not applicable",'1. Self-assessment'!I54="Non-module"),"n/a",AND('1. Self-assessment'!I54="Applicable",ISBLANK('1. Self-assessment'!K54)),"",AND('1. Self-assessment'!I54="Applicable",NOT(ISBLANK('1. Self-assessment'!K54))),'1. Self-assessment'!K54)</f>
        <v/>
      </c>
      <c r="D100" s="53" t="str">
        <f>IF(AND($C100&gt;=0%,$C100&lt;=9.99%),C100,"")</f>
        <v/>
      </c>
      <c r="E100" s="53" t="str">
        <f>IF(AND($C100&gt;=10%,$C100&lt;=19.99%),C100,"")</f>
        <v/>
      </c>
      <c r="F100" s="53" t="str">
        <f>IF(AND($C100&gt;=20%,$C100&lt;=29.99%),C100,"")</f>
        <v/>
      </c>
      <c r="G100" s="53" t="str">
        <f>IF(AND($C100&gt;=30%,$C100&lt;=39.99%),C100,"")</f>
        <v/>
      </c>
      <c r="H100" s="53" t="str">
        <f>IF(AND($C100&gt;=40%,$C100&lt;=49.99%),C100,"")</f>
        <v/>
      </c>
      <c r="I100" s="53" t="str">
        <f>IF(AND($C100&gt;=50%,$C100&lt;=59.99%),C100,"")</f>
        <v/>
      </c>
      <c r="J100" s="53" t="str">
        <f>IF(AND($C100&gt;=60%,$C100&lt;=69.99%),C100,"")</f>
        <v/>
      </c>
      <c r="K100" s="53" t="str">
        <f>IF(AND($C100&gt;=70%,$C100&lt;=79.99%),C100,"")</f>
        <v/>
      </c>
      <c r="L100" s="53" t="str">
        <f>IF(AND($C100&gt;=80%,$C100&lt;=89.99%),C100,"")</f>
        <v/>
      </c>
      <c r="M100" s="53" t="str">
        <f>IF(AND($C100&gt;=90%,$C100&lt;=99.99%),C100,"")</f>
        <v/>
      </c>
      <c r="N100" s="54" t="str">
        <f>IF($C100=100%,C100,"")</f>
        <v/>
      </c>
      <c r="O100" s="35"/>
    </row>
    <row r="101" spans="1:15" ht="2.1" customHeight="1" x14ac:dyDescent="0.25">
      <c r="A101" s="35"/>
      <c r="B101" s="49"/>
      <c r="C101" s="35"/>
      <c r="D101" s="55"/>
      <c r="E101" s="55"/>
      <c r="F101" s="55"/>
      <c r="G101" s="55"/>
      <c r="H101" s="55"/>
      <c r="I101" s="55"/>
      <c r="J101" s="55"/>
      <c r="K101" s="55"/>
      <c r="L101" s="55"/>
      <c r="M101" s="55"/>
      <c r="N101" s="56"/>
      <c r="O101" s="35"/>
    </row>
    <row r="102" spans="1:15" ht="15" x14ac:dyDescent="0.25">
      <c r="A102" s="35"/>
      <c r="B102" s="51">
        <v>1.29</v>
      </c>
      <c r="C102" s="52" t="str" cm="1">
        <f t="array" ref="C102">_xlfn.IFS(OR('1. Self-assessment'!I55="Not applicable",'1. Self-assessment'!I55="Non-module"),"n/a",AND('1. Self-assessment'!I55="Applicable",ISBLANK('1. Self-assessment'!K55)),"",AND('1. Self-assessment'!I55="Applicable",NOT(ISBLANK('1. Self-assessment'!K55))),'1. Self-assessment'!K55)</f>
        <v/>
      </c>
      <c r="D102" s="53" t="str">
        <f>IF(AND($C102&gt;=0%,$C102&lt;=9.99%),C102,"")</f>
        <v/>
      </c>
      <c r="E102" s="53" t="str">
        <f>IF(AND($C102&gt;=10%,$C102&lt;=19.99%),C102,"")</f>
        <v/>
      </c>
      <c r="F102" s="53" t="str">
        <f>IF(AND($C102&gt;=20%,$C102&lt;=29.99%),C102,"")</f>
        <v/>
      </c>
      <c r="G102" s="53" t="str">
        <f>IF(AND($C102&gt;=30%,$C102&lt;=39.99%),C102,"")</f>
        <v/>
      </c>
      <c r="H102" s="53" t="str">
        <f>IF(AND($C102&gt;=40%,$C102&lt;=49.99%),C102,"")</f>
        <v/>
      </c>
      <c r="I102" s="53" t="str">
        <f>IF(AND($C102&gt;=50%,$C102&lt;=59.99%),C102,"")</f>
        <v/>
      </c>
      <c r="J102" s="53" t="str">
        <f>IF(AND($C102&gt;=60%,$C102&lt;=69.99%),C102,"")</f>
        <v/>
      </c>
      <c r="K102" s="53" t="str">
        <f>IF(AND($C102&gt;=70%,$C102&lt;=79.99%),C102,"")</f>
        <v/>
      </c>
      <c r="L102" s="53" t="str">
        <f>IF(AND($C102&gt;=80%,$C102&lt;=89.99%),C102,"")</f>
        <v/>
      </c>
      <c r="M102" s="53" t="str">
        <f>IF(AND($C102&gt;=90%,$C102&lt;=99.99%),C102,"")</f>
        <v/>
      </c>
      <c r="N102" s="54" t="str">
        <f>IF($C102=100%,C102,"")</f>
        <v/>
      </c>
      <c r="O102" s="35"/>
    </row>
    <row r="103" spans="1:15" ht="2.1" customHeight="1" x14ac:dyDescent="0.25">
      <c r="A103" s="35"/>
      <c r="B103" s="49"/>
      <c r="C103" s="35"/>
      <c r="D103" s="55"/>
      <c r="E103" s="55"/>
      <c r="F103" s="55"/>
      <c r="G103" s="55"/>
      <c r="H103" s="55"/>
      <c r="I103" s="55"/>
      <c r="J103" s="55"/>
      <c r="K103" s="55"/>
      <c r="L103" s="55"/>
      <c r="M103" s="55"/>
      <c r="N103" s="56"/>
      <c r="O103" s="35"/>
    </row>
    <row r="104" spans="1:15" ht="15" x14ac:dyDescent="0.25">
      <c r="A104" s="35"/>
      <c r="B104" s="51" t="s">
        <v>114</v>
      </c>
      <c r="C104" s="52" t="str" cm="1">
        <f t="array" ref="C104">_xlfn.IFS(OR('1. Self-assessment'!I56="Not applicable",'1. Self-assessment'!I56="Non-module"),"n/a",AND('1. Self-assessment'!I56="Applicable",ISBLANK('1. Self-assessment'!K56)),"",AND('1. Self-assessment'!I56="Applicable",NOT(ISBLANK('1. Self-assessment'!K56))),'1. Self-assessment'!K56)</f>
        <v/>
      </c>
      <c r="D104" s="53" t="str">
        <f>IF(AND($C104&gt;=0%,$C104&lt;=9.99%),C104,"")</f>
        <v/>
      </c>
      <c r="E104" s="53" t="str">
        <f>IF(AND($C104&gt;=10%,$C104&lt;=19.99%),C104,"")</f>
        <v/>
      </c>
      <c r="F104" s="53" t="str">
        <f>IF(AND($C104&gt;=20%,$C104&lt;=29.99%),C104,"")</f>
        <v/>
      </c>
      <c r="G104" s="53" t="str">
        <f>IF(AND($C104&gt;=30%,$C104&lt;=39.99%),C104,"")</f>
        <v/>
      </c>
      <c r="H104" s="53" t="str">
        <f>IF(AND($C104&gt;=40%,$C104&lt;=49.99%),C104,"")</f>
        <v/>
      </c>
      <c r="I104" s="53" t="str">
        <f>IF(AND($C104&gt;=50%,$C104&lt;=59.99%),C104,"")</f>
        <v/>
      </c>
      <c r="J104" s="53" t="str">
        <f>IF(AND($C104&gt;=60%,$C104&lt;=69.99%),C104,"")</f>
        <v/>
      </c>
      <c r="K104" s="53" t="str">
        <f>IF(AND($C104&gt;=70%,$C104&lt;=79.99%),C104,"")</f>
        <v/>
      </c>
      <c r="L104" s="53" t="str">
        <f>IF(AND($C104&gt;=80%,$C104&lt;=89.99%),C104,"")</f>
        <v/>
      </c>
      <c r="M104" s="53" t="str">
        <f>IF(AND($C104&gt;=90%,$C104&lt;=99.99%),C104,"")</f>
        <v/>
      </c>
      <c r="N104" s="54" t="str">
        <f>IF($C104=100%,C104,"")</f>
        <v/>
      </c>
      <c r="O104" s="35"/>
    </row>
    <row r="105" spans="1:15" ht="2.4500000000000002" customHeight="1" x14ac:dyDescent="0.25">
      <c r="A105" s="35"/>
      <c r="B105" s="49"/>
      <c r="C105" s="35"/>
      <c r="D105" s="55"/>
      <c r="E105" s="55"/>
      <c r="F105" s="55"/>
      <c r="G105" s="55"/>
      <c r="H105" s="55"/>
      <c r="I105" s="55"/>
      <c r="J105" s="55"/>
      <c r="K105" s="55"/>
      <c r="L105" s="55"/>
      <c r="M105" s="55"/>
      <c r="N105" s="56"/>
      <c r="O105" s="35"/>
    </row>
    <row r="106" spans="1:15" s="69" customFormat="1" ht="20.100000000000001" customHeight="1" x14ac:dyDescent="0.25">
      <c r="A106" s="75"/>
      <c r="B106" s="89" t="s">
        <v>51</v>
      </c>
      <c r="C106" s="76"/>
      <c r="D106" s="77"/>
      <c r="E106" s="77"/>
      <c r="F106" s="77"/>
      <c r="G106" s="77"/>
      <c r="H106" s="77"/>
      <c r="I106" s="77"/>
      <c r="J106" s="77"/>
      <c r="K106" s="77"/>
      <c r="L106" s="77"/>
      <c r="M106" s="77"/>
      <c r="N106" s="78"/>
      <c r="O106" s="75"/>
    </row>
    <row r="107" spans="1:15" ht="2.4500000000000002" customHeight="1" x14ac:dyDescent="0.25">
      <c r="A107" s="35"/>
      <c r="B107" s="49"/>
      <c r="C107" s="35"/>
      <c r="D107" s="55"/>
      <c r="E107" s="55"/>
      <c r="F107" s="55"/>
      <c r="G107" s="55"/>
      <c r="H107" s="55"/>
      <c r="I107" s="55"/>
      <c r="J107" s="55"/>
      <c r="K107" s="55"/>
      <c r="L107" s="55"/>
      <c r="M107" s="55"/>
      <c r="N107" s="56"/>
      <c r="O107" s="35"/>
    </row>
    <row r="108" spans="1:15" ht="2.1" customHeight="1" x14ac:dyDescent="0.25">
      <c r="A108" s="35"/>
      <c r="B108" s="49"/>
      <c r="C108" s="35"/>
      <c r="D108" s="55"/>
      <c r="E108" s="55"/>
      <c r="F108" s="55"/>
      <c r="G108" s="55"/>
      <c r="H108" s="55"/>
      <c r="I108" s="55"/>
      <c r="J108" s="55"/>
      <c r="K108" s="55"/>
      <c r="L108" s="55"/>
      <c r="M108" s="55"/>
      <c r="N108" s="56"/>
      <c r="O108" s="35"/>
    </row>
    <row r="109" spans="1:15" ht="15" x14ac:dyDescent="0.25">
      <c r="A109" s="35"/>
      <c r="B109" s="51">
        <v>1.31</v>
      </c>
      <c r="C109" s="52" t="str" cm="1">
        <f t="array" ref="C109">_xlfn.IFS(OR('1. Self-assessment'!I58="Not applicable",'1. Self-assessment'!I58="Non-module"),"n/a",AND('1. Self-assessment'!I58="Applicable",ISBLANK('1. Self-assessment'!K58)),"",AND('1. Self-assessment'!I58="Applicable",NOT(ISBLANK('1. Self-assessment'!K58))),'1. Self-assessment'!K58)</f>
        <v/>
      </c>
      <c r="D109" s="53" t="str">
        <f>IF(AND($C109&gt;=0%,$C109&lt;=9.99%),C109,"")</f>
        <v/>
      </c>
      <c r="E109" s="53" t="str">
        <f>IF(AND($C109&gt;=10%,$C109&lt;=19.99%),C109,"")</f>
        <v/>
      </c>
      <c r="F109" s="53" t="str">
        <f>IF(AND($C109&gt;=20%,$C109&lt;=29.99%),C109,"")</f>
        <v/>
      </c>
      <c r="G109" s="53" t="str">
        <f>IF(AND($C109&gt;=30%,$C109&lt;=39.99%),C109,"")</f>
        <v/>
      </c>
      <c r="H109" s="53" t="str">
        <f>IF(AND($C109&gt;=40%,$C109&lt;=49.99%),C109,"")</f>
        <v/>
      </c>
      <c r="I109" s="53" t="str">
        <f>IF(AND($C109&gt;=50%,$C109&lt;=59.99%),C109,"")</f>
        <v/>
      </c>
      <c r="J109" s="53" t="str">
        <f>IF(AND($C109&gt;=60%,$C109&lt;=69.99%),C109,"")</f>
        <v/>
      </c>
      <c r="K109" s="53" t="str">
        <f>IF(AND($C109&gt;=70%,$C109&lt;=79.99%),C109,"")</f>
        <v/>
      </c>
      <c r="L109" s="53" t="str">
        <f>IF(AND($C109&gt;=80%,$C109&lt;=89.99%),C109,"")</f>
        <v/>
      </c>
      <c r="M109" s="53" t="str">
        <f>IF(AND($C109&gt;=90%,$C109&lt;=99.99%),C109,"")</f>
        <v/>
      </c>
      <c r="N109" s="54" t="str">
        <f>IF($C109=100%,C109,"")</f>
        <v/>
      </c>
      <c r="O109" s="35"/>
    </row>
    <row r="110" spans="1:15" ht="2.1" customHeight="1" x14ac:dyDescent="0.25">
      <c r="A110" s="35"/>
      <c r="B110" s="49"/>
      <c r="C110" s="35"/>
      <c r="D110" s="55"/>
      <c r="E110" s="55"/>
      <c r="F110" s="55"/>
      <c r="G110" s="55"/>
      <c r="H110" s="55"/>
      <c r="I110" s="55"/>
      <c r="J110" s="55"/>
      <c r="K110" s="55"/>
      <c r="L110" s="55"/>
      <c r="M110" s="55"/>
      <c r="N110" s="56"/>
      <c r="O110" s="35"/>
    </row>
    <row r="111" spans="1:15" ht="15" x14ac:dyDescent="0.25">
      <c r="A111" s="35"/>
      <c r="B111" s="51">
        <v>1.32</v>
      </c>
      <c r="C111" s="52" t="str" cm="1">
        <f t="array" ref="C111">_xlfn.IFS(OR('1. Self-assessment'!I59="Not applicable",'1. Self-assessment'!I59="Non-module"),"n/a",AND('1. Self-assessment'!I59="Applicable",ISBLANK('1. Self-assessment'!K59)),"",AND('1. Self-assessment'!I59="Applicable",NOT(ISBLANK('1. Self-assessment'!K59))),'1. Self-assessment'!K59)</f>
        <v/>
      </c>
      <c r="D111" s="53" t="str">
        <f>IF(AND($C111&gt;=0%,$C111&lt;=9.99%),C111,"")</f>
        <v/>
      </c>
      <c r="E111" s="53" t="str">
        <f>IF(AND($C111&gt;=10%,$C111&lt;=19.99%),C111,"")</f>
        <v/>
      </c>
      <c r="F111" s="53" t="str">
        <f>IF(AND($C111&gt;=20%,$C111&lt;=29.99%),C111,"")</f>
        <v/>
      </c>
      <c r="G111" s="53" t="str">
        <f>IF(AND($C111&gt;=30%,$C111&lt;=39.99%),C111,"")</f>
        <v/>
      </c>
      <c r="H111" s="53" t="str">
        <f>IF(AND($C111&gt;=40%,$C111&lt;=49.99%),C111,"")</f>
        <v/>
      </c>
      <c r="I111" s="53" t="str">
        <f>IF(AND($C111&gt;=50%,$C111&lt;=59.99%),C111,"")</f>
        <v/>
      </c>
      <c r="J111" s="53" t="str">
        <f>IF(AND($C111&gt;=60%,$C111&lt;=69.99%),C111,"")</f>
        <v/>
      </c>
      <c r="K111" s="53" t="str">
        <f>IF(AND($C111&gt;=70%,$C111&lt;=79.99%),C111,"")</f>
        <v/>
      </c>
      <c r="L111" s="53" t="str">
        <f>IF(AND($C111&gt;=80%,$C111&lt;=89.99%),C111,"")</f>
        <v/>
      </c>
      <c r="M111" s="53" t="str">
        <f>IF(AND($C111&gt;=90%,$C111&lt;=99.99%),C111,"")</f>
        <v/>
      </c>
      <c r="N111" s="54" t="str">
        <f>IF($C111=100%,C111,"")</f>
        <v/>
      </c>
      <c r="O111" s="35"/>
    </row>
    <row r="112" spans="1:15" ht="2.4500000000000002" customHeight="1" x14ac:dyDescent="0.25">
      <c r="A112" s="35"/>
      <c r="B112" s="49"/>
      <c r="C112" s="35"/>
      <c r="D112" s="55"/>
      <c r="E112" s="55"/>
      <c r="F112" s="55"/>
      <c r="G112" s="55"/>
      <c r="H112" s="55"/>
      <c r="I112" s="55"/>
      <c r="J112" s="55"/>
      <c r="K112" s="55"/>
      <c r="L112" s="55"/>
      <c r="M112" s="55"/>
      <c r="N112" s="56"/>
      <c r="O112" s="35"/>
    </row>
    <row r="113" spans="1:15" s="69" customFormat="1" ht="20.100000000000001" customHeight="1" x14ac:dyDescent="0.25">
      <c r="A113" s="75"/>
      <c r="B113" s="89" t="s">
        <v>54</v>
      </c>
      <c r="C113" s="76"/>
      <c r="D113" s="77"/>
      <c r="E113" s="77"/>
      <c r="F113" s="77"/>
      <c r="G113" s="77"/>
      <c r="H113" s="77"/>
      <c r="I113" s="77"/>
      <c r="J113" s="77"/>
      <c r="K113" s="77"/>
      <c r="L113" s="77"/>
      <c r="M113" s="77"/>
      <c r="N113" s="78"/>
      <c r="O113" s="75"/>
    </row>
    <row r="114" spans="1:15" ht="2.4500000000000002" customHeight="1" x14ac:dyDescent="0.25">
      <c r="A114" s="35"/>
      <c r="B114" s="49"/>
      <c r="C114" s="35"/>
      <c r="D114" s="55"/>
      <c r="E114" s="55"/>
      <c r="F114" s="55"/>
      <c r="G114" s="55"/>
      <c r="H114" s="55"/>
      <c r="I114" s="55"/>
      <c r="J114" s="55"/>
      <c r="K114" s="55"/>
      <c r="L114" s="55"/>
      <c r="M114" s="55"/>
      <c r="N114" s="56"/>
      <c r="O114" s="35"/>
    </row>
    <row r="115" spans="1:15" ht="15" x14ac:dyDescent="0.25">
      <c r="A115" s="35"/>
      <c r="B115" s="51">
        <v>1.33</v>
      </c>
      <c r="C115" s="52" t="str" cm="1">
        <f t="array" ref="C115">_xlfn.IFS(OR('1. Self-assessment'!I61="Not applicable",'1. Self-assessment'!I61="Non-module"),"n/a",AND('1. Self-assessment'!I61="Applicable",ISBLANK('1. Self-assessment'!K61)),"",AND('1. Self-assessment'!I61="Applicable",NOT(ISBLANK('1. Self-assessment'!K61))),'1. Self-assessment'!K61)</f>
        <v/>
      </c>
      <c r="D115" s="53" t="str">
        <f>IF(AND($C115&gt;=0%,$C115&lt;=9.99%),C115,"")</f>
        <v/>
      </c>
      <c r="E115" s="53" t="str">
        <f>IF(AND($C115&gt;=10%,$C115&lt;=19.99%),C115,"")</f>
        <v/>
      </c>
      <c r="F115" s="53" t="str">
        <f>IF(AND($C115&gt;=20%,$C115&lt;=29.99%),C115,"")</f>
        <v/>
      </c>
      <c r="G115" s="53" t="str">
        <f>IF(AND($C115&gt;=30%,$C115&lt;=39.99%),C115,"")</f>
        <v/>
      </c>
      <c r="H115" s="53" t="str">
        <f>IF(AND($C115&gt;=40%,$C115&lt;=49.99%),C115,"")</f>
        <v/>
      </c>
      <c r="I115" s="53" t="str">
        <f>IF(AND($C115&gt;=50%,$C115&lt;=59.99%),C115,"")</f>
        <v/>
      </c>
      <c r="J115" s="53" t="str">
        <f>IF(AND($C115&gt;=60%,$C115&lt;=69.99%),C115,"")</f>
        <v/>
      </c>
      <c r="K115" s="53" t="str">
        <f>IF(AND($C115&gt;=70%,$C115&lt;=79.99%),C115,"")</f>
        <v/>
      </c>
      <c r="L115" s="53" t="str">
        <f>IF(AND($C115&gt;=80%,$C115&lt;=89.99%),C115,"")</f>
        <v/>
      </c>
      <c r="M115" s="53" t="str">
        <f>IF(AND($C115&gt;=90%,$C115&lt;=99.99%),C115,"")</f>
        <v/>
      </c>
      <c r="N115" s="54" t="str">
        <f>IF($C115=100%,C115,"")</f>
        <v/>
      </c>
      <c r="O115" s="35"/>
    </row>
    <row r="116" spans="1:15" ht="2.1" customHeight="1" x14ac:dyDescent="0.25">
      <c r="A116" s="35"/>
      <c r="B116" s="49"/>
      <c r="C116" s="35"/>
      <c r="D116" s="55"/>
      <c r="E116" s="55"/>
      <c r="F116" s="55"/>
      <c r="G116" s="55"/>
      <c r="H116" s="55"/>
      <c r="I116" s="55"/>
      <c r="J116" s="55"/>
      <c r="K116" s="55"/>
      <c r="L116" s="55"/>
      <c r="M116" s="55"/>
      <c r="N116" s="56"/>
      <c r="O116" s="35"/>
    </row>
    <row r="117" spans="1:15" ht="15" x14ac:dyDescent="0.25">
      <c r="A117" s="35"/>
      <c r="B117" s="51">
        <v>1.34</v>
      </c>
      <c r="C117" s="52" t="str" cm="1">
        <f t="array" ref="C117">_xlfn.IFS(OR('1. Self-assessment'!I62="Not applicable",'1. Self-assessment'!I62="Non-module"),"n/a",AND('1. Self-assessment'!I62="Applicable",ISBLANK('1. Self-assessment'!K62)),"",AND('1. Self-assessment'!I62="Applicable",NOT(ISBLANK('1. Self-assessment'!K62))),'1. Self-assessment'!K62)</f>
        <v/>
      </c>
      <c r="D117" s="53" t="str">
        <f>IF(AND($C117&gt;=0%,$C117&lt;=9.99%),C117,"")</f>
        <v/>
      </c>
      <c r="E117" s="53" t="str">
        <f>IF(AND($C117&gt;=10%,$C117&lt;=19.99%),C117,"")</f>
        <v/>
      </c>
      <c r="F117" s="53" t="str">
        <f>IF(AND($C117&gt;=20%,$C117&lt;=29.99%),C117,"")</f>
        <v/>
      </c>
      <c r="G117" s="53" t="str">
        <f>IF(AND($C117&gt;=30%,$C117&lt;=39.99%),C117,"")</f>
        <v/>
      </c>
      <c r="H117" s="53" t="str">
        <f>IF(AND($C117&gt;=40%,$C117&lt;=49.99%),C117,"")</f>
        <v/>
      </c>
      <c r="I117" s="53" t="str">
        <f>IF(AND($C117&gt;=50%,$C117&lt;=59.99%),C117,"")</f>
        <v/>
      </c>
      <c r="J117" s="53" t="str">
        <f>IF(AND($C117&gt;=60%,$C117&lt;=69.99%),C117,"")</f>
        <v/>
      </c>
      <c r="K117" s="53" t="str">
        <f>IF(AND($C117&gt;=70%,$C117&lt;=79.99%),C117,"")</f>
        <v/>
      </c>
      <c r="L117" s="53" t="str">
        <f>IF(AND($C117&gt;=80%,$C117&lt;=89.99%),C117,"")</f>
        <v/>
      </c>
      <c r="M117" s="53" t="str">
        <f>IF(AND($C117&gt;=90%,$C117&lt;=99.99%),C117,"")</f>
        <v/>
      </c>
      <c r="N117" s="54" t="str">
        <f>IF($C117=100%,C117,"")</f>
        <v/>
      </c>
      <c r="O117" s="35"/>
    </row>
    <row r="118" spans="1:15" ht="2.4500000000000002" customHeight="1" x14ac:dyDescent="0.25">
      <c r="A118" s="35"/>
      <c r="B118" s="49"/>
      <c r="C118" s="35"/>
      <c r="D118" s="55"/>
      <c r="E118" s="55"/>
      <c r="F118" s="55"/>
      <c r="G118" s="55"/>
      <c r="H118" s="55"/>
      <c r="I118" s="55"/>
      <c r="J118" s="55"/>
      <c r="K118" s="55"/>
      <c r="L118" s="55"/>
      <c r="M118" s="55"/>
      <c r="N118" s="56"/>
      <c r="O118" s="35"/>
    </row>
    <row r="119" spans="1:15" s="69" customFormat="1" ht="20.100000000000001" customHeight="1" x14ac:dyDescent="0.25">
      <c r="A119" s="75"/>
      <c r="B119" s="89" t="s">
        <v>57</v>
      </c>
      <c r="C119" s="76"/>
      <c r="D119" s="77"/>
      <c r="E119" s="77"/>
      <c r="F119" s="77"/>
      <c r="G119" s="77"/>
      <c r="H119" s="77"/>
      <c r="I119" s="77"/>
      <c r="J119" s="77"/>
      <c r="K119" s="77"/>
      <c r="L119" s="77"/>
      <c r="M119" s="77"/>
      <c r="N119" s="78"/>
      <c r="O119" s="75"/>
    </row>
    <row r="120" spans="1:15" ht="2.4500000000000002" customHeight="1" x14ac:dyDescent="0.25">
      <c r="A120" s="35"/>
      <c r="B120" s="49"/>
      <c r="C120" s="35"/>
      <c r="D120" s="55"/>
      <c r="E120" s="55"/>
      <c r="F120" s="55"/>
      <c r="G120" s="55"/>
      <c r="H120" s="55"/>
      <c r="I120" s="55"/>
      <c r="J120" s="55"/>
      <c r="K120" s="55"/>
      <c r="L120" s="55"/>
      <c r="M120" s="55"/>
      <c r="N120" s="56"/>
      <c r="O120" s="35"/>
    </row>
    <row r="121" spans="1:15" ht="15" x14ac:dyDescent="0.25">
      <c r="A121" s="35"/>
      <c r="B121" s="51">
        <v>1.35</v>
      </c>
      <c r="C121" s="52" t="str" cm="1">
        <f t="array" ref="C121">_xlfn.IFS(OR('1. Self-assessment'!I64="Not applicable",'1. Self-assessment'!I64="Non-module"),"n/a",AND('1. Self-assessment'!I64="Applicable",ISBLANK('1. Self-assessment'!K64)),"",AND('1. Self-assessment'!I64="Applicable",NOT(ISBLANK('1. Self-assessment'!K64))),'1. Self-assessment'!K64)</f>
        <v/>
      </c>
      <c r="D121" s="53" t="str">
        <f>IF(AND($C121&gt;=0%,$C121&lt;=9.99%),C121,"")</f>
        <v/>
      </c>
      <c r="E121" s="53" t="str">
        <f>IF(AND($C121&gt;=10%,$C121&lt;=19.99%),C121,"")</f>
        <v/>
      </c>
      <c r="F121" s="53" t="str">
        <f>IF(AND($C121&gt;=20%,$C121&lt;=29.99%),C121,"")</f>
        <v/>
      </c>
      <c r="G121" s="53" t="str">
        <f>IF(AND($C121&gt;=30%,$C121&lt;=39.99%),C121,"")</f>
        <v/>
      </c>
      <c r="H121" s="53" t="str">
        <f>IF(AND($C121&gt;=40%,$C121&lt;=49.99%),C121,"")</f>
        <v/>
      </c>
      <c r="I121" s="53" t="str">
        <f>IF(AND($C121&gt;=50%,$C121&lt;=59.99%),C121,"")</f>
        <v/>
      </c>
      <c r="J121" s="53" t="str">
        <f>IF(AND($C121&gt;=60%,$C121&lt;=69.99%),C121,"")</f>
        <v/>
      </c>
      <c r="K121" s="53" t="str">
        <f>IF(AND($C121&gt;=70%,$C121&lt;=79.99%),C121,"")</f>
        <v/>
      </c>
      <c r="L121" s="53" t="str">
        <f>IF(AND($C121&gt;=80%,$C121&lt;=89.99%),C121,"")</f>
        <v/>
      </c>
      <c r="M121" s="53" t="str">
        <f>IF(AND($C121&gt;=90%,$C121&lt;=99.99%),C121,"")</f>
        <v/>
      </c>
      <c r="N121" s="54" t="str">
        <f>IF($C121=100%,C121,"")</f>
        <v/>
      </c>
      <c r="O121" s="35"/>
    </row>
    <row r="122" spans="1:15" ht="2.4500000000000002" customHeight="1" x14ac:dyDescent="0.25">
      <c r="A122" s="35"/>
      <c r="B122" s="49"/>
      <c r="C122" s="35"/>
      <c r="D122" s="55"/>
      <c r="E122" s="55"/>
      <c r="F122" s="55"/>
      <c r="G122" s="55"/>
      <c r="H122" s="55"/>
      <c r="I122" s="55"/>
      <c r="J122" s="55"/>
      <c r="K122" s="55"/>
      <c r="L122" s="55"/>
      <c r="M122" s="55"/>
      <c r="N122" s="56"/>
      <c r="O122" s="35"/>
    </row>
    <row r="123" spans="1:15" s="69" customFormat="1" ht="20.100000000000001" customHeight="1" x14ac:dyDescent="0.25">
      <c r="A123" s="75"/>
      <c r="B123" s="89" t="s">
        <v>59</v>
      </c>
      <c r="C123" s="76"/>
      <c r="D123" s="77"/>
      <c r="E123" s="77"/>
      <c r="F123" s="77"/>
      <c r="G123" s="77"/>
      <c r="H123" s="77"/>
      <c r="I123" s="77"/>
      <c r="J123" s="77"/>
      <c r="K123" s="77"/>
      <c r="L123" s="77"/>
      <c r="M123" s="77"/>
      <c r="N123" s="78"/>
      <c r="O123" s="75"/>
    </row>
    <row r="124" spans="1:15" ht="2.4500000000000002" customHeight="1" x14ac:dyDescent="0.25">
      <c r="A124" s="35"/>
      <c r="B124" s="49"/>
      <c r="C124" s="35"/>
      <c r="D124" s="55"/>
      <c r="E124" s="55"/>
      <c r="F124" s="55"/>
      <c r="G124" s="55"/>
      <c r="H124" s="55"/>
      <c r="I124" s="55"/>
      <c r="J124" s="55"/>
      <c r="K124" s="55"/>
      <c r="L124" s="55"/>
      <c r="M124" s="55"/>
      <c r="N124" s="56"/>
      <c r="O124" s="35"/>
    </row>
    <row r="125" spans="1:15" ht="15" x14ac:dyDescent="0.25">
      <c r="A125" s="35"/>
      <c r="B125" s="51">
        <v>1.36</v>
      </c>
      <c r="C125" s="52" t="str" cm="1">
        <f t="array" ref="C125">_xlfn.IFS(OR('1. Self-assessment'!I66="Not applicable",'1. Self-assessment'!I66="Non-module"),"n/a",AND('1. Self-assessment'!I66="Applicable",ISBLANK('1. Self-assessment'!K66)),"",AND('1. Self-assessment'!I66="Applicable",NOT(ISBLANK('1. Self-assessment'!K66))),'1. Self-assessment'!K66)</f>
        <v/>
      </c>
      <c r="D125" s="53" t="str">
        <f>IF(AND($C125&gt;=0%,$C125&lt;=9.99%),C125,"")</f>
        <v/>
      </c>
      <c r="E125" s="53" t="str">
        <f>IF(AND($C125&gt;=10%,$C125&lt;=19.99%),C125,"")</f>
        <v/>
      </c>
      <c r="F125" s="53" t="str">
        <f>IF(AND($C125&gt;=20%,$C125&lt;=29.99%),C125,"")</f>
        <v/>
      </c>
      <c r="G125" s="53" t="str">
        <f>IF(AND($C125&gt;=30%,$C125&lt;=39.99%),C125,"")</f>
        <v/>
      </c>
      <c r="H125" s="53" t="str">
        <f>IF(AND($C125&gt;=40%,$C125&lt;=49.99%),C125,"")</f>
        <v/>
      </c>
      <c r="I125" s="53" t="str">
        <f>IF(AND($C125&gt;=50%,$C125&lt;=59.99%),C125,"")</f>
        <v/>
      </c>
      <c r="J125" s="53" t="str">
        <f>IF(AND($C125&gt;=60%,$C125&lt;=69.99%),C125,"")</f>
        <v/>
      </c>
      <c r="K125" s="53" t="str">
        <f>IF(AND($C125&gt;=70%,$C125&lt;=79.99%),C125,"")</f>
        <v/>
      </c>
      <c r="L125" s="53" t="str">
        <f>IF(AND($C125&gt;=80%,$C125&lt;=89.99%),C125,"")</f>
        <v/>
      </c>
      <c r="M125" s="53" t="str">
        <f>IF(AND($C125&gt;=90%,$C125&lt;=99.99%),C125,"")</f>
        <v/>
      </c>
      <c r="N125" s="54" t="str">
        <f>IF($C125=100%,C125,"")</f>
        <v/>
      </c>
      <c r="O125" s="35"/>
    </row>
    <row r="126" spans="1:15" ht="2.4500000000000002" customHeight="1" x14ac:dyDescent="0.25">
      <c r="A126" s="35"/>
      <c r="B126" s="49"/>
      <c r="C126" s="35"/>
      <c r="D126" s="35"/>
      <c r="E126" s="35"/>
      <c r="F126" s="35"/>
      <c r="G126" s="35"/>
      <c r="H126" s="35"/>
      <c r="I126" s="35"/>
      <c r="J126" s="35"/>
      <c r="K126" s="35"/>
      <c r="L126" s="35"/>
      <c r="M126" s="35"/>
      <c r="N126" s="50"/>
      <c r="O126" s="35"/>
    </row>
    <row r="127" spans="1:15" s="23" customFormat="1" ht="28.5" customHeight="1" x14ac:dyDescent="0.25">
      <c r="A127" s="70"/>
      <c r="B127" s="85" t="e" vm="2">
        <v>#VALUE!</v>
      </c>
      <c r="C127" s="86"/>
      <c r="D127" s="86" t="s">
        <v>82</v>
      </c>
      <c r="E127" s="87"/>
      <c r="F127" s="87"/>
      <c r="G127" s="87"/>
      <c r="H127" s="87"/>
      <c r="I127" s="87"/>
      <c r="J127" s="87"/>
      <c r="K127" s="87"/>
      <c r="L127" s="87"/>
      <c r="M127" s="87"/>
      <c r="N127" s="88"/>
      <c r="O127" s="70"/>
    </row>
    <row r="128" spans="1:15" s="69" customFormat="1" ht="20.100000000000001" customHeight="1" x14ac:dyDescent="0.25">
      <c r="A128" s="75"/>
      <c r="B128" s="72" t="s">
        <v>62</v>
      </c>
      <c r="C128" s="73"/>
      <c r="D128" s="80"/>
      <c r="E128" s="80"/>
      <c r="F128" s="80"/>
      <c r="G128" s="80"/>
      <c r="H128" s="80"/>
      <c r="I128" s="80"/>
      <c r="J128" s="80"/>
      <c r="K128" s="80"/>
      <c r="L128" s="80"/>
      <c r="M128" s="80"/>
      <c r="N128" s="81"/>
      <c r="O128" s="75"/>
    </row>
    <row r="129" spans="1:15" s="69" customFormat="1" ht="20.100000000000001" customHeight="1" x14ac:dyDescent="0.25">
      <c r="A129" s="75"/>
      <c r="B129" s="89" t="s">
        <v>63</v>
      </c>
      <c r="C129" s="76"/>
      <c r="D129" s="77"/>
      <c r="E129" s="77"/>
      <c r="F129" s="77"/>
      <c r="G129" s="77"/>
      <c r="H129" s="77"/>
      <c r="I129" s="77"/>
      <c r="J129" s="77"/>
      <c r="K129" s="77"/>
      <c r="L129" s="77"/>
      <c r="M129" s="77"/>
      <c r="N129" s="78"/>
      <c r="O129" s="75"/>
    </row>
    <row r="130" spans="1:15" ht="2.4500000000000002" customHeight="1" x14ac:dyDescent="0.25">
      <c r="A130" s="35"/>
      <c r="B130" s="49"/>
      <c r="C130" s="35"/>
      <c r="D130" s="35"/>
      <c r="E130" s="35"/>
      <c r="F130" s="35"/>
      <c r="G130" s="35"/>
      <c r="H130" s="35"/>
      <c r="I130" s="35"/>
      <c r="J130" s="35"/>
      <c r="K130" s="35"/>
      <c r="L130" s="35"/>
      <c r="M130" s="35"/>
      <c r="N130" s="50"/>
      <c r="O130" s="35"/>
    </row>
    <row r="131" spans="1:15" ht="15" x14ac:dyDescent="0.25">
      <c r="A131" s="35"/>
      <c r="B131" s="51">
        <v>2.0099999999999998</v>
      </c>
      <c r="C131" s="52" t="str" cm="1">
        <f t="array" ref="C131">_xlfn.IFS(OR('1. Self-assessment'!I70="Not applicable",'1. Self-assessment'!I70="Non-module"),"n/a",AND('1. Self-assessment'!I70="Applicable",ISBLANK('1. Self-assessment'!K70)),"",AND('1. Self-assessment'!I70="Applicable",NOT(ISBLANK('1. Self-assessment'!K70))),'1. Self-assessment'!K70)</f>
        <v/>
      </c>
      <c r="D131" s="53" t="str">
        <f>IF(AND($C131&gt;=0%,$C131&lt;=9.99%),C131,"")</f>
        <v/>
      </c>
      <c r="E131" s="53" t="str">
        <f>IF(AND($C131&gt;=10%,$C131&lt;=19.99%),C131,"")</f>
        <v/>
      </c>
      <c r="F131" s="53" t="str">
        <f>IF(AND($C131&gt;=20%,$C131&lt;=29.99%),C131,"")</f>
        <v/>
      </c>
      <c r="G131" s="53" t="str">
        <f>IF(AND($C131&gt;=30%,$C131&lt;=39.99%),C131,"")</f>
        <v/>
      </c>
      <c r="H131" s="53" t="str">
        <f>IF(AND($C131&gt;=40%,$C131&lt;=49.99%),C131,"")</f>
        <v/>
      </c>
      <c r="I131" s="53" t="str">
        <f>IF(AND($C131&gt;=50%,$C131&lt;=59.99%),C131,"")</f>
        <v/>
      </c>
      <c r="J131" s="53" t="str">
        <f>IF(AND($C131&gt;=60%,$C131&lt;=69.99%),C131,"")</f>
        <v/>
      </c>
      <c r="K131" s="53" t="str">
        <f>IF(AND($C131&gt;=70%,$C131&lt;=79.99%),C131,"")</f>
        <v/>
      </c>
      <c r="L131" s="53" t="str">
        <f>IF(AND($C131&gt;=80%,$C131&lt;=89.99%),C131,"")</f>
        <v/>
      </c>
      <c r="M131" s="53" t="str">
        <f>IF(AND($C131&gt;=90%,$C131&lt;=99.99%),C131,"")</f>
        <v/>
      </c>
      <c r="N131" s="54" t="str">
        <f>IF($C131=100%,C131,"")</f>
        <v/>
      </c>
      <c r="O131" s="35"/>
    </row>
    <row r="132" spans="1:15" ht="2.1" customHeight="1" x14ac:dyDescent="0.25">
      <c r="A132" s="35"/>
      <c r="B132" s="49"/>
      <c r="C132" s="35"/>
      <c r="D132" s="55"/>
      <c r="E132" s="55"/>
      <c r="F132" s="55"/>
      <c r="G132" s="55"/>
      <c r="H132" s="55"/>
      <c r="I132" s="55"/>
      <c r="J132" s="55"/>
      <c r="K132" s="55"/>
      <c r="L132" s="55"/>
      <c r="M132" s="55"/>
      <c r="N132" s="56"/>
      <c r="O132" s="35"/>
    </row>
    <row r="133" spans="1:15" ht="15" x14ac:dyDescent="0.25">
      <c r="A133" s="35"/>
      <c r="B133" s="51">
        <v>2.02</v>
      </c>
      <c r="C133" s="52" t="str" cm="1">
        <f t="array" ref="C133">_xlfn.IFS(OR('1. Self-assessment'!I71="Not applicable",'1. Self-assessment'!I71="Non-module"),"n/a",AND('1. Self-assessment'!I71="Applicable",ISBLANK('1. Self-assessment'!K71)),"",AND('1. Self-assessment'!I71="Applicable",NOT(ISBLANK('1. Self-assessment'!K71))),'1. Self-assessment'!K71)</f>
        <v/>
      </c>
      <c r="D133" s="53" t="str">
        <f>IF(AND($C133&gt;=0%,$C133&lt;=9.99%),C133,"")</f>
        <v/>
      </c>
      <c r="E133" s="53" t="str">
        <f>IF(AND($C133&gt;=10%,$C133&lt;=19.99%),C133,"")</f>
        <v/>
      </c>
      <c r="F133" s="53" t="str">
        <f>IF(AND($C133&gt;=20%,$C133&lt;=29.99%),C133,"")</f>
        <v/>
      </c>
      <c r="G133" s="53" t="str">
        <f>IF(AND($C133&gt;=30%,$C133&lt;=39.99%),C133,"")</f>
        <v/>
      </c>
      <c r="H133" s="53" t="str">
        <f>IF(AND($C133&gt;=40%,$C133&lt;=49.99%),C133,"")</f>
        <v/>
      </c>
      <c r="I133" s="53" t="str">
        <f>IF(AND($C133&gt;=50%,$C133&lt;=59.99%),C133,"")</f>
        <v/>
      </c>
      <c r="J133" s="53" t="str">
        <f>IF(AND($C133&gt;=60%,$C133&lt;=69.99%),C133,"")</f>
        <v/>
      </c>
      <c r="K133" s="53" t="str">
        <f>IF(AND($C133&gt;=70%,$C133&lt;=79.99%),C133,"")</f>
        <v/>
      </c>
      <c r="L133" s="53" t="str">
        <f>IF(AND($C133&gt;=80%,$C133&lt;=89.99%),C133,"")</f>
        <v/>
      </c>
      <c r="M133" s="53" t="str">
        <f>IF(AND($C133&gt;=90%,$C133&lt;=99.99%),C133,"")</f>
        <v/>
      </c>
      <c r="N133" s="54" t="str">
        <f>IF($C133=100%,C133,"")</f>
        <v/>
      </c>
      <c r="O133" s="35"/>
    </row>
    <row r="134" spans="1:15" ht="2.1" customHeight="1" x14ac:dyDescent="0.25">
      <c r="A134" s="35"/>
      <c r="B134" s="49"/>
      <c r="C134" s="35"/>
      <c r="D134" s="55"/>
      <c r="E134" s="55"/>
      <c r="F134" s="55"/>
      <c r="G134" s="55"/>
      <c r="H134" s="55"/>
      <c r="I134" s="55"/>
      <c r="J134" s="55"/>
      <c r="K134" s="55"/>
      <c r="L134" s="55"/>
      <c r="M134" s="55"/>
      <c r="N134" s="56"/>
      <c r="O134" s="35"/>
    </row>
    <row r="135" spans="1:15" ht="15" x14ac:dyDescent="0.25">
      <c r="A135" s="35"/>
      <c r="B135" s="51">
        <v>2.0299999999999998</v>
      </c>
      <c r="C135" s="52" t="str" cm="1">
        <f t="array" ref="C135">_xlfn.IFS(OR('1. Self-assessment'!I72="Not applicable",'1. Self-assessment'!I72="Non-module"),"n/a",AND('1. Self-assessment'!I72="Applicable",ISBLANK('1. Self-assessment'!K72)),"",AND('1. Self-assessment'!I72="Applicable",NOT(ISBLANK('1. Self-assessment'!K72))),'1. Self-assessment'!K72)</f>
        <v/>
      </c>
      <c r="D135" s="53" t="str">
        <f>IF(AND($C135&gt;=0%,$C135&lt;=9.99%),C135,"")</f>
        <v/>
      </c>
      <c r="E135" s="53" t="str">
        <f>IF(AND($C135&gt;=10%,$C135&lt;=19.99%),C135,"")</f>
        <v/>
      </c>
      <c r="F135" s="53" t="str">
        <f>IF(AND($C135&gt;=20%,$C135&lt;=29.99%),C135,"")</f>
        <v/>
      </c>
      <c r="G135" s="53" t="str">
        <f>IF(AND($C135&gt;=30%,$C135&lt;=39.99%),C135,"")</f>
        <v/>
      </c>
      <c r="H135" s="53" t="str">
        <f>IF(AND($C135&gt;=40%,$C135&lt;=49.99%),C135,"")</f>
        <v/>
      </c>
      <c r="I135" s="53" t="str">
        <f>IF(AND($C135&gt;=50%,$C135&lt;=59.99%),C135,"")</f>
        <v/>
      </c>
      <c r="J135" s="53" t="str">
        <f>IF(AND($C135&gt;=60%,$C135&lt;=69.99%),C135,"")</f>
        <v/>
      </c>
      <c r="K135" s="53" t="str">
        <f>IF(AND($C135&gt;=70%,$C135&lt;=79.99%),C135,"")</f>
        <v/>
      </c>
      <c r="L135" s="53" t="str">
        <f>IF(AND($C135&gt;=80%,$C135&lt;=89.99%),C135,"")</f>
        <v/>
      </c>
      <c r="M135" s="53" t="str">
        <f>IF(AND($C135&gt;=90%,$C135&lt;=99.99%),C135,"")</f>
        <v/>
      </c>
      <c r="N135" s="54" t="str">
        <f>IF($C135=100%,C135,"")</f>
        <v/>
      </c>
      <c r="O135" s="35"/>
    </row>
    <row r="136" spans="1:15" ht="2.4500000000000002" customHeight="1" x14ac:dyDescent="0.25">
      <c r="A136" s="35"/>
      <c r="B136" s="49"/>
      <c r="C136" s="35"/>
      <c r="D136" s="55"/>
      <c r="E136" s="55"/>
      <c r="F136" s="55"/>
      <c r="G136" s="55"/>
      <c r="H136" s="55"/>
      <c r="I136" s="55"/>
      <c r="J136" s="55"/>
      <c r="K136" s="55"/>
      <c r="L136" s="55"/>
      <c r="M136" s="55"/>
      <c r="N136" s="56"/>
      <c r="O136" s="35"/>
    </row>
    <row r="137" spans="1:15" s="69" customFormat="1" ht="20.100000000000001" customHeight="1" x14ac:dyDescent="0.25">
      <c r="A137" s="75"/>
      <c r="B137" s="89" t="s">
        <v>67</v>
      </c>
      <c r="C137" s="76"/>
      <c r="D137" s="77"/>
      <c r="E137" s="77"/>
      <c r="F137" s="77"/>
      <c r="G137" s="77"/>
      <c r="H137" s="77"/>
      <c r="I137" s="77"/>
      <c r="J137" s="77"/>
      <c r="K137" s="77"/>
      <c r="L137" s="77"/>
      <c r="M137" s="77"/>
      <c r="N137" s="78"/>
      <c r="O137" s="75"/>
    </row>
    <row r="138" spans="1:15" ht="2.4500000000000002" customHeight="1" x14ac:dyDescent="0.25">
      <c r="A138" s="35"/>
      <c r="B138" s="49"/>
      <c r="C138" s="35"/>
      <c r="D138" s="55"/>
      <c r="E138" s="55"/>
      <c r="F138" s="55"/>
      <c r="G138" s="55"/>
      <c r="H138" s="55"/>
      <c r="I138" s="55"/>
      <c r="J138" s="55"/>
      <c r="K138" s="55"/>
      <c r="L138" s="55"/>
      <c r="M138" s="55"/>
      <c r="N138" s="56"/>
      <c r="O138" s="35"/>
    </row>
    <row r="139" spans="1:15" ht="15" x14ac:dyDescent="0.25">
      <c r="A139" s="35"/>
      <c r="B139" s="51">
        <v>2.04</v>
      </c>
      <c r="C139" s="52" t="str" cm="1">
        <f t="array" ref="C139">_xlfn.IFS(OR('1. Self-assessment'!I74="Not applicable",'1. Self-assessment'!I74="Non-module"),"n/a",AND('1. Self-assessment'!I74="Applicable",ISBLANK('1. Self-assessment'!K74)),"",AND('1. Self-assessment'!I74="Applicable",NOT(ISBLANK('1. Self-assessment'!K74))),'1. Self-assessment'!K74)</f>
        <v/>
      </c>
      <c r="D139" s="53" t="str">
        <f>IF(AND($C139&gt;=0%,$C139&lt;=9.99%),C139,"")</f>
        <v/>
      </c>
      <c r="E139" s="53" t="str">
        <f>IF(AND($C139&gt;=10%,$C139&lt;=19.99%),C139,"")</f>
        <v/>
      </c>
      <c r="F139" s="53" t="str">
        <f>IF(AND($C139&gt;=20%,$C139&lt;=29.99%),C139,"")</f>
        <v/>
      </c>
      <c r="G139" s="53" t="str">
        <f>IF(AND($C139&gt;=30%,$C139&lt;=39.99%),C139,"")</f>
        <v/>
      </c>
      <c r="H139" s="53" t="str">
        <f>IF(AND($C139&gt;=40%,$C139&lt;=49.99%),C139,"")</f>
        <v/>
      </c>
      <c r="I139" s="53" t="str">
        <f>IF(AND($C139&gt;=50%,$C139&lt;=59.99%),C139,"")</f>
        <v/>
      </c>
      <c r="J139" s="53" t="str">
        <f>IF(AND($C139&gt;=60%,$C139&lt;=69.99%),C139,"")</f>
        <v/>
      </c>
      <c r="K139" s="53" t="str">
        <f>IF(AND($C139&gt;=70%,$C139&lt;=79.99%),C139,"")</f>
        <v/>
      </c>
      <c r="L139" s="53" t="str">
        <f>IF(AND($C139&gt;=80%,$C139&lt;=89.99%),C139,"")</f>
        <v/>
      </c>
      <c r="M139" s="53" t="str">
        <f>IF(AND($C139&gt;=90%,$C139&lt;=99.99%),C139,"")</f>
        <v/>
      </c>
      <c r="N139" s="54" t="str">
        <f>IF($C139=100%,C139,"")</f>
        <v/>
      </c>
      <c r="O139" s="35"/>
    </row>
    <row r="140" spans="1:15" ht="2.4500000000000002" customHeight="1" x14ac:dyDescent="0.25">
      <c r="A140" s="35"/>
      <c r="B140" s="49"/>
      <c r="C140" s="35"/>
      <c r="D140" s="55"/>
      <c r="E140" s="55"/>
      <c r="F140" s="55"/>
      <c r="G140" s="55"/>
      <c r="H140" s="55"/>
      <c r="I140" s="55"/>
      <c r="J140" s="55"/>
      <c r="K140" s="55"/>
      <c r="L140" s="55"/>
      <c r="M140" s="55"/>
      <c r="N140" s="56"/>
      <c r="O140" s="35"/>
    </row>
    <row r="141" spans="1:15" s="69" customFormat="1" ht="20.100000000000001" customHeight="1" x14ac:dyDescent="0.25">
      <c r="A141" s="75"/>
      <c r="B141" s="72" t="s">
        <v>69</v>
      </c>
      <c r="C141" s="73"/>
      <c r="D141" s="80"/>
      <c r="E141" s="80"/>
      <c r="F141" s="80"/>
      <c r="G141" s="80"/>
      <c r="H141" s="80"/>
      <c r="I141" s="80"/>
      <c r="J141" s="80"/>
      <c r="K141" s="80"/>
      <c r="L141" s="80"/>
      <c r="M141" s="80"/>
      <c r="N141" s="81"/>
      <c r="O141" s="75"/>
    </row>
    <row r="142" spans="1:15" s="69" customFormat="1" ht="20.100000000000001" customHeight="1" x14ac:dyDescent="0.25">
      <c r="A142" s="75"/>
      <c r="B142" s="89" t="s">
        <v>70</v>
      </c>
      <c r="C142" s="76"/>
      <c r="D142" s="77"/>
      <c r="E142" s="77"/>
      <c r="F142" s="77"/>
      <c r="G142" s="77"/>
      <c r="H142" s="77"/>
      <c r="I142" s="77"/>
      <c r="J142" s="77"/>
      <c r="K142" s="77"/>
      <c r="L142" s="77"/>
      <c r="M142" s="77"/>
      <c r="N142" s="78"/>
      <c r="O142" s="75"/>
    </row>
    <row r="143" spans="1:15" ht="2.4500000000000002" customHeight="1" x14ac:dyDescent="0.25">
      <c r="A143" s="35"/>
      <c r="B143" s="49"/>
      <c r="C143" s="35"/>
      <c r="D143" s="55"/>
      <c r="E143" s="55"/>
      <c r="F143" s="55"/>
      <c r="G143" s="55"/>
      <c r="H143" s="55"/>
      <c r="I143" s="55"/>
      <c r="J143" s="55"/>
      <c r="K143" s="55"/>
      <c r="L143" s="55"/>
      <c r="M143" s="55"/>
      <c r="N143" s="56"/>
      <c r="O143" s="35"/>
    </row>
    <row r="144" spans="1:15" ht="15" x14ac:dyDescent="0.25">
      <c r="A144" s="35"/>
      <c r="B144" s="51">
        <v>2.0499999999999998</v>
      </c>
      <c r="C144" s="52" t="str" cm="1">
        <f t="array" ref="C144">_xlfn.IFS(OR('1. Self-assessment'!I77="Not applicable",'1. Self-assessment'!I77="Non-module"),"n/a",AND('1. Self-assessment'!I77="Applicable",ISBLANK('1. Self-assessment'!K77)),"",AND('1. Self-assessment'!I77="Applicable",NOT(ISBLANK('1. Self-assessment'!K77))),'1. Self-assessment'!K77)</f>
        <v/>
      </c>
      <c r="D144" s="53" t="str">
        <f>IF(AND($C144&gt;=0%,$C144&lt;=9.99%),C144,"")</f>
        <v/>
      </c>
      <c r="E144" s="53" t="str">
        <f>IF(AND($C144&gt;=10%,$C144&lt;=19.99%),C144,"")</f>
        <v/>
      </c>
      <c r="F144" s="53" t="str">
        <f>IF(AND($C144&gt;=20%,$C144&lt;=29.99%),C144,"")</f>
        <v/>
      </c>
      <c r="G144" s="53" t="str">
        <f>IF(AND($C144&gt;=30%,$C144&lt;=39.99%),C144,"")</f>
        <v/>
      </c>
      <c r="H144" s="53" t="str">
        <f>IF(AND($C144&gt;=40%,$C144&lt;=49.99%),C144,"")</f>
        <v/>
      </c>
      <c r="I144" s="53" t="str">
        <f>IF(AND($C144&gt;=50%,$C144&lt;=59.99%),C144,"")</f>
        <v/>
      </c>
      <c r="J144" s="53" t="str">
        <f>IF(AND($C144&gt;=60%,$C144&lt;=69.99%),C144,"")</f>
        <v/>
      </c>
      <c r="K144" s="53" t="str">
        <f>IF(AND($C144&gt;=70%,$C144&lt;=79.99%),C144,"")</f>
        <v/>
      </c>
      <c r="L144" s="53" t="str">
        <f>IF(AND($C144&gt;=80%,$C144&lt;=89.99%),C144,"")</f>
        <v/>
      </c>
      <c r="M144" s="53" t="str">
        <f>IF(AND($C144&gt;=90%,$C144&lt;=99.99%),C144,"")</f>
        <v/>
      </c>
      <c r="N144" s="54" t="str">
        <f>IF($C144=100%,C144,"")</f>
        <v/>
      </c>
      <c r="O144" s="35"/>
    </row>
    <row r="145" spans="1:15" ht="2.1" customHeight="1" x14ac:dyDescent="0.25">
      <c r="A145" s="35"/>
      <c r="B145" s="49"/>
      <c r="C145" s="35"/>
      <c r="D145" s="55"/>
      <c r="E145" s="55"/>
      <c r="F145" s="55"/>
      <c r="G145" s="55"/>
      <c r="H145" s="55"/>
      <c r="I145" s="55"/>
      <c r="J145" s="55"/>
      <c r="K145" s="55"/>
      <c r="L145" s="55"/>
      <c r="M145" s="55"/>
      <c r="N145" s="56"/>
      <c r="O145" s="35"/>
    </row>
    <row r="146" spans="1:15" ht="15" x14ac:dyDescent="0.25">
      <c r="A146" s="35"/>
      <c r="B146" s="51">
        <v>2.06</v>
      </c>
      <c r="C146" s="52" t="str" cm="1">
        <f t="array" ref="C146">_xlfn.IFS(OR('1. Self-assessment'!I78="Not applicable",'1. Self-assessment'!I78="Non-module"),"n/a",AND('1. Self-assessment'!I78="Applicable",ISBLANK('1. Self-assessment'!K78)),"",AND('1. Self-assessment'!I78="Applicable",NOT(ISBLANK('1. Self-assessment'!K78))),'1. Self-assessment'!K78)</f>
        <v/>
      </c>
      <c r="D146" s="53" t="str">
        <f>IF(AND($C146&gt;=0%,$C146&lt;=9.99%),C146,"")</f>
        <v/>
      </c>
      <c r="E146" s="53" t="str">
        <f>IF(AND($C146&gt;=10%,$C146&lt;=19.99%),C146,"")</f>
        <v/>
      </c>
      <c r="F146" s="53" t="str">
        <f>IF(AND($C146&gt;=20%,$C146&lt;=29.99%),C146,"")</f>
        <v/>
      </c>
      <c r="G146" s="53" t="str">
        <f>IF(AND($C146&gt;=30%,$C146&lt;=39.99%),C146,"")</f>
        <v/>
      </c>
      <c r="H146" s="53" t="str">
        <f>IF(AND($C146&gt;=40%,$C146&lt;=49.99%),C146,"")</f>
        <v/>
      </c>
      <c r="I146" s="53" t="str">
        <f>IF(AND($C146&gt;=50%,$C146&lt;=59.99%),C146,"")</f>
        <v/>
      </c>
      <c r="J146" s="53" t="str">
        <f>IF(AND($C146&gt;=60%,$C146&lt;=69.99%),C146,"")</f>
        <v/>
      </c>
      <c r="K146" s="53" t="str">
        <f>IF(AND($C146&gt;=70%,$C146&lt;=79.99%),C146,"")</f>
        <v/>
      </c>
      <c r="L146" s="53" t="str">
        <f>IF(AND($C146&gt;=80%,$C146&lt;=89.99%),C146,"")</f>
        <v/>
      </c>
      <c r="M146" s="53" t="str">
        <f>IF(AND($C146&gt;=90%,$C146&lt;=99.99%),C146,"")</f>
        <v/>
      </c>
      <c r="N146" s="54" t="str">
        <f>IF($C146=100%,C146,"")</f>
        <v/>
      </c>
      <c r="O146" s="35"/>
    </row>
    <row r="147" spans="1:15" ht="2.4500000000000002" customHeight="1" x14ac:dyDescent="0.25">
      <c r="A147" s="35"/>
      <c r="B147" s="49"/>
      <c r="C147" s="35"/>
      <c r="D147" s="55"/>
      <c r="E147" s="55"/>
      <c r="F147" s="55"/>
      <c r="G147" s="55"/>
      <c r="H147" s="55"/>
      <c r="I147" s="55"/>
      <c r="J147" s="55"/>
      <c r="K147" s="55"/>
      <c r="L147" s="55"/>
      <c r="M147" s="55"/>
      <c r="N147" s="56"/>
      <c r="O147" s="35"/>
    </row>
    <row r="148" spans="1:15" s="69" customFormat="1" ht="20.100000000000001" customHeight="1" x14ac:dyDescent="0.25">
      <c r="A148" s="75"/>
      <c r="B148" s="72" t="s">
        <v>73</v>
      </c>
      <c r="C148" s="73"/>
      <c r="D148" s="80"/>
      <c r="E148" s="80"/>
      <c r="F148" s="80"/>
      <c r="G148" s="80"/>
      <c r="H148" s="80"/>
      <c r="I148" s="80"/>
      <c r="J148" s="80"/>
      <c r="K148" s="80"/>
      <c r="L148" s="80"/>
      <c r="M148" s="80"/>
      <c r="N148" s="81"/>
      <c r="O148" s="75"/>
    </row>
    <row r="149" spans="1:15" s="69" customFormat="1" ht="20.100000000000001" customHeight="1" x14ac:dyDescent="0.25">
      <c r="A149" s="75"/>
      <c r="B149" s="89" t="s">
        <v>74</v>
      </c>
      <c r="C149" s="76"/>
      <c r="D149" s="77"/>
      <c r="E149" s="77"/>
      <c r="F149" s="77"/>
      <c r="G149" s="77"/>
      <c r="H149" s="77"/>
      <c r="I149" s="77"/>
      <c r="J149" s="77"/>
      <c r="K149" s="77"/>
      <c r="L149" s="77"/>
      <c r="M149" s="77"/>
      <c r="N149" s="78"/>
      <c r="O149" s="75"/>
    </row>
    <row r="150" spans="1:15" ht="2.4500000000000002" customHeight="1" x14ac:dyDescent="0.25">
      <c r="A150" s="35"/>
      <c r="B150" s="49"/>
      <c r="C150" s="35"/>
      <c r="D150" s="55"/>
      <c r="E150" s="55"/>
      <c r="F150" s="55"/>
      <c r="G150" s="55"/>
      <c r="H150" s="55"/>
      <c r="I150" s="55"/>
      <c r="J150" s="55"/>
      <c r="K150" s="55"/>
      <c r="L150" s="55"/>
      <c r="M150" s="55"/>
      <c r="N150" s="56"/>
      <c r="O150" s="35"/>
    </row>
    <row r="151" spans="1:15" ht="15" x14ac:dyDescent="0.25">
      <c r="A151" s="35"/>
      <c r="B151" s="51">
        <v>2.0699999999999998</v>
      </c>
      <c r="C151" s="52" t="str" cm="1">
        <f t="array" ref="C151">_xlfn.IFS(OR('1. Self-assessment'!I81="Not applicable",'1. Self-assessment'!I81="Non-module"),"n/a",AND('1. Self-assessment'!I81="Applicable",ISBLANK('1. Self-assessment'!K81)),"",AND('1. Self-assessment'!I81="Applicable",NOT(ISBLANK('1. Self-assessment'!K81))),'1. Self-assessment'!K81)</f>
        <v/>
      </c>
      <c r="D151" s="53" t="str">
        <f>IF(AND($C151&gt;=0%,$C151&lt;=9.99%),C151,"")</f>
        <v/>
      </c>
      <c r="E151" s="53" t="str">
        <f>IF(AND($C151&gt;=10%,$C151&lt;=19.99%),C151,"")</f>
        <v/>
      </c>
      <c r="F151" s="53" t="str">
        <f>IF(AND($C151&gt;=20%,$C151&lt;=29.99%),C151,"")</f>
        <v/>
      </c>
      <c r="G151" s="53" t="str">
        <f>IF(AND($C151&gt;=30%,$C151&lt;=39.99%),C151,"")</f>
        <v/>
      </c>
      <c r="H151" s="53" t="str">
        <f>IF(AND($C151&gt;=40%,$C151&lt;=49.99%),C151,"")</f>
        <v/>
      </c>
      <c r="I151" s="53" t="str">
        <f>IF(AND($C151&gt;=50%,$C151&lt;=59.99%),C151,"")</f>
        <v/>
      </c>
      <c r="J151" s="53" t="str">
        <f>IF(AND($C151&gt;=60%,$C151&lt;=69.99%),C151,"")</f>
        <v/>
      </c>
      <c r="K151" s="53" t="str">
        <f>IF(AND($C151&gt;=70%,$C151&lt;=79.99%),C151,"")</f>
        <v/>
      </c>
      <c r="L151" s="53" t="str">
        <f>IF(AND($C151&gt;=80%,$C151&lt;=89.99%),C151,"")</f>
        <v/>
      </c>
      <c r="M151" s="53" t="str">
        <f>IF(AND($C151&gt;=90%,$C151&lt;=99.99%),C151,"")</f>
        <v/>
      </c>
      <c r="N151" s="54" t="str">
        <f>IF($C151=100%,C151,"")</f>
        <v/>
      </c>
      <c r="O151" s="35"/>
    </row>
    <row r="152" spans="1:15" ht="2.1" customHeight="1" x14ac:dyDescent="0.25">
      <c r="A152" s="35"/>
      <c r="B152" s="49"/>
      <c r="C152" s="35"/>
      <c r="D152" s="55"/>
      <c r="E152" s="55"/>
      <c r="F152" s="55"/>
      <c r="G152" s="55"/>
      <c r="H152" s="55"/>
      <c r="I152" s="55"/>
      <c r="J152" s="55"/>
      <c r="K152" s="55"/>
      <c r="L152" s="55"/>
      <c r="M152" s="55"/>
      <c r="N152" s="56"/>
      <c r="O152" s="35"/>
    </row>
    <row r="153" spans="1:15" ht="15" x14ac:dyDescent="0.25">
      <c r="A153" s="35"/>
      <c r="B153" s="51">
        <v>2.08</v>
      </c>
      <c r="C153" s="52" t="str" cm="1">
        <f t="array" ref="C153">_xlfn.IFS(OR('1. Self-assessment'!I82="Not applicable",'1. Self-assessment'!I82="Non-module"),"n/a",AND('1. Self-assessment'!I82="Applicable",ISBLANK('1. Self-assessment'!K82)),"",AND('1. Self-assessment'!I82="Applicable",NOT(ISBLANK('1. Self-assessment'!K82))),'1. Self-assessment'!K82)</f>
        <v/>
      </c>
      <c r="D153" s="53" t="str">
        <f>IF(AND($C153&gt;=0%,$C153&lt;=9.99%),C153,"")</f>
        <v/>
      </c>
      <c r="E153" s="53" t="str">
        <f>IF(AND($C153&gt;=10%,$C153&lt;=19.99%),C153,"")</f>
        <v/>
      </c>
      <c r="F153" s="53" t="str">
        <f>IF(AND($C153&gt;=20%,$C153&lt;=29.99%),C153,"")</f>
        <v/>
      </c>
      <c r="G153" s="53" t="str">
        <f>IF(AND($C153&gt;=30%,$C153&lt;=39.99%),C153,"")</f>
        <v/>
      </c>
      <c r="H153" s="53" t="str">
        <f>IF(AND($C153&gt;=40%,$C153&lt;=49.99%),C153,"")</f>
        <v/>
      </c>
      <c r="I153" s="53" t="str">
        <f>IF(AND($C153&gt;=50%,$C153&lt;=59.99%),C153,"")</f>
        <v/>
      </c>
      <c r="J153" s="53" t="str">
        <f>IF(AND($C153&gt;=60%,$C153&lt;=69.99%),C153,"")</f>
        <v/>
      </c>
      <c r="K153" s="53" t="str">
        <f>IF(AND($C153&gt;=70%,$C153&lt;=79.99%),C153,"")</f>
        <v/>
      </c>
      <c r="L153" s="53" t="str">
        <f>IF(AND($C153&gt;=80%,$C153&lt;=89.99%),C153,"")</f>
        <v/>
      </c>
      <c r="M153" s="53" t="str">
        <f>IF(AND($C153&gt;=90%,$C153&lt;=99.99%),C153,"")</f>
        <v/>
      </c>
      <c r="N153" s="54" t="str">
        <f>IF($C153=100%,C153,"")</f>
        <v/>
      </c>
      <c r="O153" s="35"/>
    </row>
    <row r="154" spans="1:15" ht="2.1" customHeight="1" x14ac:dyDescent="0.25">
      <c r="A154" s="35"/>
      <c r="B154" s="49"/>
      <c r="C154" s="35"/>
      <c r="D154" s="55"/>
      <c r="E154" s="55"/>
      <c r="F154" s="55"/>
      <c r="G154" s="55"/>
      <c r="H154" s="55"/>
      <c r="I154" s="55"/>
      <c r="J154" s="55"/>
      <c r="K154" s="55"/>
      <c r="L154" s="55"/>
      <c r="M154" s="55"/>
      <c r="N154" s="56"/>
      <c r="O154" s="35"/>
    </row>
    <row r="155" spans="1:15" ht="15" x14ac:dyDescent="0.25">
      <c r="A155" s="35"/>
      <c r="B155" s="51">
        <v>2.09</v>
      </c>
      <c r="C155" s="52" t="str" cm="1">
        <f t="array" ref="C155">_xlfn.IFS(OR('1. Self-assessment'!I83="Not applicable",'1. Self-assessment'!I83="Non-module"),"n/a",AND('1. Self-assessment'!I83="Applicable",ISBLANK('1. Self-assessment'!K83)),"",AND('1. Self-assessment'!I83="Applicable",NOT(ISBLANK('1. Self-assessment'!K83))),'1. Self-assessment'!K83)</f>
        <v/>
      </c>
      <c r="D155" s="53" t="str">
        <f>IF(AND($C155&gt;=0%,$C155&lt;=9.99%),C155,"")</f>
        <v/>
      </c>
      <c r="E155" s="53" t="str">
        <f>IF(AND($C155&gt;=10%,$C155&lt;=19.99%),C155,"")</f>
        <v/>
      </c>
      <c r="F155" s="53" t="str">
        <f>IF(AND($C155&gt;=20%,$C155&lt;=29.99%),C155,"")</f>
        <v/>
      </c>
      <c r="G155" s="53" t="str">
        <f>IF(AND($C155&gt;=30%,$C155&lt;=39.99%),C155,"")</f>
        <v/>
      </c>
      <c r="H155" s="53" t="str">
        <f>IF(AND($C155&gt;=40%,$C155&lt;=49.99%),C155,"")</f>
        <v/>
      </c>
      <c r="I155" s="53" t="str">
        <f>IF(AND($C155&gt;=50%,$C155&lt;=59.99%),C155,"")</f>
        <v/>
      </c>
      <c r="J155" s="53" t="str">
        <f>IF(AND($C155&gt;=60%,$C155&lt;=69.99%),C155,"")</f>
        <v/>
      </c>
      <c r="K155" s="53" t="str">
        <f>IF(AND($C155&gt;=70%,$C155&lt;=79.99%),C155,"")</f>
        <v/>
      </c>
      <c r="L155" s="53" t="str">
        <f>IF(AND($C155&gt;=80%,$C155&lt;=89.99%),C155,"")</f>
        <v/>
      </c>
      <c r="M155" s="53" t="str">
        <f>IF(AND($C155&gt;=90%,$C155&lt;=99.99%),C155,"")</f>
        <v/>
      </c>
      <c r="N155" s="54" t="str">
        <f>IF($C155=100%,C155,"")</f>
        <v/>
      </c>
      <c r="O155" s="35"/>
    </row>
    <row r="156" spans="1:15" ht="2.4500000000000002" customHeight="1" x14ac:dyDescent="0.25">
      <c r="A156" s="35"/>
      <c r="B156" s="49"/>
      <c r="C156" s="35"/>
      <c r="D156" s="55"/>
      <c r="E156" s="55"/>
      <c r="F156" s="55"/>
      <c r="G156" s="55"/>
      <c r="H156" s="55"/>
      <c r="I156" s="55"/>
      <c r="J156" s="55"/>
      <c r="K156" s="55"/>
      <c r="L156" s="55"/>
      <c r="M156" s="55"/>
      <c r="N156" s="56"/>
      <c r="O156" s="35"/>
    </row>
    <row r="157" spans="1:15" s="69" customFormat="1" ht="20.100000000000001" customHeight="1" x14ac:dyDescent="0.25">
      <c r="A157" s="75"/>
      <c r="B157" s="89" t="s">
        <v>78</v>
      </c>
      <c r="C157" s="76"/>
      <c r="D157" s="77"/>
      <c r="E157" s="77"/>
      <c r="F157" s="77"/>
      <c r="G157" s="77"/>
      <c r="H157" s="77"/>
      <c r="I157" s="77"/>
      <c r="J157" s="77"/>
      <c r="K157" s="77"/>
      <c r="L157" s="77"/>
      <c r="M157" s="77"/>
      <c r="N157" s="78"/>
      <c r="O157" s="75"/>
    </row>
    <row r="158" spans="1:15" ht="2.4500000000000002" customHeight="1" x14ac:dyDescent="0.25">
      <c r="A158" s="35"/>
      <c r="B158" s="49"/>
      <c r="C158" s="35"/>
      <c r="D158" s="55"/>
      <c r="E158" s="55"/>
      <c r="F158" s="55"/>
      <c r="G158" s="55"/>
      <c r="H158" s="55"/>
      <c r="I158" s="55"/>
      <c r="J158" s="55"/>
      <c r="K158" s="55"/>
      <c r="L158" s="55"/>
      <c r="M158" s="55"/>
      <c r="N158" s="56"/>
      <c r="O158" s="35"/>
    </row>
    <row r="159" spans="1:15" ht="15" x14ac:dyDescent="0.25">
      <c r="A159" s="35"/>
      <c r="B159" s="51" t="s">
        <v>115</v>
      </c>
      <c r="C159" s="52" t="str" cm="1">
        <f t="array" ref="C159">_xlfn.IFS(OR('1. Self-assessment'!I85="Not applicable",'1. Self-assessment'!I85="Non-module"),"n/a",AND('1. Self-assessment'!I85="Applicable",ISBLANK('1. Self-assessment'!K85)),"",AND('1. Self-assessment'!I85="Applicable",NOT(ISBLANK('1. Self-assessment'!K85))),'1. Self-assessment'!K85)</f>
        <v/>
      </c>
      <c r="D159" s="53" t="str">
        <f>IF(AND($C159&gt;=0%,$C159&lt;=9.99%),C159,"")</f>
        <v/>
      </c>
      <c r="E159" s="53" t="str">
        <f>IF(AND($C159&gt;=10%,$C159&lt;=19.99%),C159,"")</f>
        <v/>
      </c>
      <c r="F159" s="53" t="str">
        <f>IF(AND($C159&gt;=20%,$C159&lt;=29.99%),C159,"")</f>
        <v/>
      </c>
      <c r="G159" s="53" t="str">
        <f>IF(AND($C159&gt;=30%,$C159&lt;=39.99%),C159,"")</f>
        <v/>
      </c>
      <c r="H159" s="53" t="str">
        <f>IF(AND($C159&gt;=40%,$C159&lt;=49.99%),C159,"")</f>
        <v/>
      </c>
      <c r="I159" s="53" t="str">
        <f>IF(AND($C159&gt;=50%,$C159&lt;=59.99%),C159,"")</f>
        <v/>
      </c>
      <c r="J159" s="53" t="str">
        <f>IF(AND($C159&gt;=60%,$C159&lt;=69.99%),C159,"")</f>
        <v/>
      </c>
      <c r="K159" s="53" t="str">
        <f>IF(AND($C159&gt;=70%,$C159&lt;=79.99%),C159,"")</f>
        <v/>
      </c>
      <c r="L159" s="53" t="str">
        <f>IF(AND($C159&gt;=80%,$C159&lt;=89.99%),C159,"")</f>
        <v/>
      </c>
      <c r="M159" s="53" t="str">
        <f>IF(AND($C159&gt;=90%,$C159&lt;=99.99%),C159,"")</f>
        <v/>
      </c>
      <c r="N159" s="54" t="str">
        <f>IF($C159=100%,C159,"")</f>
        <v/>
      </c>
      <c r="O159" s="35"/>
    </row>
    <row r="160" spans="1:15" ht="2.4500000000000002" customHeight="1" x14ac:dyDescent="0.25">
      <c r="A160" s="35"/>
      <c r="B160" s="49"/>
      <c r="C160" s="35"/>
      <c r="D160" s="55"/>
      <c r="E160" s="55"/>
      <c r="F160" s="55"/>
      <c r="G160" s="55"/>
      <c r="H160" s="55"/>
      <c r="I160" s="55"/>
      <c r="J160" s="55"/>
      <c r="K160" s="55"/>
      <c r="L160" s="55"/>
      <c r="M160" s="55"/>
      <c r="N160" s="56"/>
      <c r="O160" s="35"/>
    </row>
    <row r="161" spans="1:15" s="69" customFormat="1" ht="20.100000000000001" customHeight="1" x14ac:dyDescent="0.25">
      <c r="A161" s="75"/>
      <c r="B161" s="89" t="s">
        <v>80</v>
      </c>
      <c r="C161" s="76"/>
      <c r="D161" s="77"/>
      <c r="E161" s="77"/>
      <c r="F161" s="77"/>
      <c r="G161" s="77"/>
      <c r="H161" s="77"/>
      <c r="I161" s="77"/>
      <c r="J161" s="77"/>
      <c r="K161" s="77"/>
      <c r="L161" s="77"/>
      <c r="M161" s="77"/>
      <c r="N161" s="78"/>
      <c r="O161" s="75"/>
    </row>
    <row r="162" spans="1:15" ht="2.4500000000000002" customHeight="1" x14ac:dyDescent="0.25">
      <c r="A162" s="35"/>
      <c r="B162" s="49"/>
      <c r="C162" s="35"/>
      <c r="D162" s="55"/>
      <c r="E162" s="55"/>
      <c r="F162" s="55"/>
      <c r="G162" s="55"/>
      <c r="H162" s="55"/>
      <c r="I162" s="55"/>
      <c r="J162" s="55"/>
      <c r="K162" s="55"/>
      <c r="L162" s="55"/>
      <c r="M162" s="55"/>
      <c r="N162" s="56"/>
      <c r="O162" s="35"/>
    </row>
    <row r="163" spans="1:15" ht="15" x14ac:dyDescent="0.25">
      <c r="A163" s="35"/>
      <c r="B163" s="51">
        <v>2.11</v>
      </c>
      <c r="C163" s="52" t="str" cm="1">
        <f t="array" ref="C163">_xlfn.IFS(OR('1. Self-assessment'!I87="Not applicable",'1. Self-assessment'!I87="Non-module"),"n/a",AND('1. Self-assessment'!I87="Applicable",ISBLANK('1. Self-assessment'!K87)),"",AND('1. Self-assessment'!I87="Applicable",NOT(ISBLANK('1. Self-assessment'!K87))),'1. Self-assessment'!K87)</f>
        <v/>
      </c>
      <c r="D163" s="53" t="str">
        <f>IF(AND($C163&gt;=0%,$C163&lt;=9.99%),C163,"")</f>
        <v/>
      </c>
      <c r="E163" s="53" t="str">
        <f>IF(AND($C163&gt;=10%,$C163&lt;=19.99%),C163,"")</f>
        <v/>
      </c>
      <c r="F163" s="53" t="str">
        <f>IF(AND($C163&gt;=20%,$C163&lt;=29.99%),C163,"")</f>
        <v/>
      </c>
      <c r="G163" s="53" t="str">
        <f>IF(AND($C163&gt;=30%,$C163&lt;=39.99%),C163,"")</f>
        <v/>
      </c>
      <c r="H163" s="53" t="str">
        <f>IF(AND($C163&gt;=40%,$C163&lt;=49.99%),C163,"")</f>
        <v/>
      </c>
      <c r="I163" s="53" t="str">
        <f>IF(AND($C163&gt;=50%,$C163&lt;=59.99%),C163,"")</f>
        <v/>
      </c>
      <c r="J163" s="53" t="str">
        <f>IF(AND($C163&gt;=60%,$C163&lt;=69.99%),C163,"")</f>
        <v/>
      </c>
      <c r="K163" s="53" t="str">
        <f>IF(AND($C163&gt;=70%,$C163&lt;=79.99%),C163,"")</f>
        <v/>
      </c>
      <c r="L163" s="53" t="str">
        <f>IF(AND($C163&gt;=80%,$C163&lt;=89.99%),C163,"")</f>
        <v/>
      </c>
      <c r="M163" s="53" t="str">
        <f>IF(AND($C163&gt;=90%,$C163&lt;=99.99%),C163,"")</f>
        <v/>
      </c>
      <c r="N163" s="54" t="str">
        <f>IF($C163=100%,C163,"")</f>
        <v/>
      </c>
      <c r="O163" s="35"/>
    </row>
    <row r="164" spans="1:15" ht="2.4500000000000002" customHeight="1" x14ac:dyDescent="0.25">
      <c r="A164" s="35"/>
      <c r="B164" s="49"/>
      <c r="C164" s="35"/>
      <c r="D164" s="35"/>
      <c r="E164" s="35"/>
      <c r="F164" s="35"/>
      <c r="G164" s="35"/>
      <c r="H164" s="35"/>
      <c r="I164" s="35"/>
      <c r="J164" s="35"/>
      <c r="K164" s="35"/>
      <c r="L164" s="35"/>
      <c r="M164" s="35"/>
      <c r="N164" s="50"/>
      <c r="O164" s="35"/>
    </row>
    <row r="165" spans="1:15" s="23" customFormat="1" ht="28.5" customHeight="1" x14ac:dyDescent="0.25">
      <c r="A165" s="70"/>
      <c r="B165" s="85" t="e" vm="3">
        <v>#VALUE!</v>
      </c>
      <c r="C165" s="86"/>
      <c r="D165" s="86" t="s">
        <v>83</v>
      </c>
      <c r="E165" s="87"/>
      <c r="F165" s="87"/>
      <c r="G165" s="87"/>
      <c r="H165" s="87"/>
      <c r="I165" s="87"/>
      <c r="J165" s="87"/>
      <c r="K165" s="87"/>
      <c r="L165" s="87"/>
      <c r="M165" s="87"/>
      <c r="N165" s="88"/>
      <c r="O165" s="70"/>
    </row>
    <row r="166" spans="1:15" s="69" customFormat="1" ht="20.100000000000001" customHeight="1" x14ac:dyDescent="0.25">
      <c r="A166" s="75"/>
      <c r="B166" s="72" t="s">
        <v>84</v>
      </c>
      <c r="C166" s="73"/>
      <c r="D166" s="80"/>
      <c r="E166" s="80"/>
      <c r="F166" s="80"/>
      <c r="G166" s="80"/>
      <c r="H166" s="80"/>
      <c r="I166" s="80"/>
      <c r="J166" s="80"/>
      <c r="K166" s="80"/>
      <c r="L166" s="80"/>
      <c r="M166" s="80"/>
      <c r="N166" s="81"/>
      <c r="O166" s="75"/>
    </row>
    <row r="167" spans="1:15" s="69" customFormat="1" ht="20.100000000000001" customHeight="1" x14ac:dyDescent="0.25">
      <c r="A167" s="75"/>
      <c r="B167" s="89" t="s">
        <v>85</v>
      </c>
      <c r="C167" s="76"/>
      <c r="D167" s="77"/>
      <c r="E167" s="77"/>
      <c r="F167" s="77"/>
      <c r="G167" s="77"/>
      <c r="H167" s="77"/>
      <c r="I167" s="77"/>
      <c r="J167" s="77"/>
      <c r="K167" s="77"/>
      <c r="L167" s="77"/>
      <c r="M167" s="77"/>
      <c r="N167" s="78"/>
      <c r="O167" s="75"/>
    </row>
    <row r="168" spans="1:15" ht="2.4500000000000002" customHeight="1" x14ac:dyDescent="0.25">
      <c r="A168" s="35"/>
      <c r="B168" s="49"/>
      <c r="C168" s="35"/>
      <c r="D168" s="55"/>
      <c r="E168" s="55"/>
      <c r="F168" s="55"/>
      <c r="G168" s="55"/>
      <c r="H168" s="55"/>
      <c r="I168" s="55"/>
      <c r="J168" s="55"/>
      <c r="K168" s="55"/>
      <c r="L168" s="55"/>
      <c r="M168" s="55"/>
      <c r="N168" s="56"/>
      <c r="O168" s="35"/>
    </row>
    <row r="169" spans="1:15" ht="15" x14ac:dyDescent="0.25">
      <c r="A169" s="35"/>
      <c r="B169" s="51">
        <v>3.01</v>
      </c>
      <c r="C169" s="52" t="str" cm="1">
        <f t="array" ref="C169">_xlfn.IFS(OR('1. Self-assessment'!I91="Not applicable",'1. Self-assessment'!I91="Non-module"),"n/a",AND('1. Self-assessment'!I91="Applicable",ISBLANK('1. Self-assessment'!K91)),"",AND('1. Self-assessment'!I91="Applicable",NOT(ISBLANK('1. Self-assessment'!K91))),'1. Self-assessment'!K91)</f>
        <v/>
      </c>
      <c r="D169" s="53" t="str">
        <f>IF(AND($C169&gt;=0%,$C169&lt;=9.99%),C169,"")</f>
        <v/>
      </c>
      <c r="E169" s="53" t="str">
        <f>IF(AND($C169&gt;=10%,$C169&lt;=19.99%),C169,"")</f>
        <v/>
      </c>
      <c r="F169" s="53" t="str">
        <f>IF(AND($C169&gt;=20%,$C169&lt;=29.99%),C169,"")</f>
        <v/>
      </c>
      <c r="G169" s="53" t="str">
        <f>IF(AND($C169&gt;=30%,$C169&lt;=39.99%),C169,"")</f>
        <v/>
      </c>
      <c r="H169" s="53" t="str">
        <f>IF(AND($C169&gt;=40%,$C169&lt;=49.99%),C169,"")</f>
        <v/>
      </c>
      <c r="I169" s="53" t="str">
        <f>IF(AND($C169&gt;=50%,$C169&lt;=59.99%),C169,"")</f>
        <v/>
      </c>
      <c r="J169" s="53" t="str">
        <f>IF(AND($C169&gt;=60%,$C169&lt;=69.99%),C169,"")</f>
        <v/>
      </c>
      <c r="K169" s="53" t="str">
        <f>IF(AND($C169&gt;=70%,$C169&lt;=79.99%),C169,"")</f>
        <v/>
      </c>
      <c r="L169" s="53" t="str">
        <f>IF(AND($C169&gt;=80%,$C169&lt;=89.99%),C169,"")</f>
        <v/>
      </c>
      <c r="M169" s="53" t="str">
        <f>IF(AND($C169&gt;=90%,$C169&lt;=99.99%),C169,"")</f>
        <v/>
      </c>
      <c r="N169" s="54" t="str">
        <f>IF($C169=100%,C169,"")</f>
        <v/>
      </c>
      <c r="O169" s="35"/>
    </row>
    <row r="170" spans="1:15" ht="2.4500000000000002" customHeight="1" x14ac:dyDescent="0.25">
      <c r="A170" s="35"/>
      <c r="B170" s="49"/>
      <c r="C170" s="35"/>
      <c r="D170" s="55"/>
      <c r="E170" s="55"/>
      <c r="F170" s="55"/>
      <c r="G170" s="55"/>
      <c r="H170" s="55"/>
      <c r="I170" s="55"/>
      <c r="J170" s="55"/>
      <c r="K170" s="55"/>
      <c r="L170" s="55"/>
      <c r="M170" s="55"/>
      <c r="N170" s="56"/>
      <c r="O170" s="35"/>
    </row>
    <row r="171" spans="1:15" s="69" customFormat="1" ht="20.100000000000001" customHeight="1" x14ac:dyDescent="0.25">
      <c r="A171" s="75"/>
      <c r="B171" s="89" t="s">
        <v>87</v>
      </c>
      <c r="C171" s="76"/>
      <c r="D171" s="77"/>
      <c r="E171" s="77"/>
      <c r="F171" s="77"/>
      <c r="G171" s="77"/>
      <c r="H171" s="77"/>
      <c r="I171" s="77"/>
      <c r="J171" s="77"/>
      <c r="K171" s="77"/>
      <c r="L171" s="77"/>
      <c r="M171" s="77"/>
      <c r="N171" s="78"/>
      <c r="O171" s="75"/>
    </row>
    <row r="172" spans="1:15" ht="2.4500000000000002" customHeight="1" x14ac:dyDescent="0.25">
      <c r="A172" s="35"/>
      <c r="B172" s="49"/>
      <c r="C172" s="35"/>
      <c r="D172" s="55"/>
      <c r="E172" s="55"/>
      <c r="F172" s="55"/>
      <c r="G172" s="55"/>
      <c r="H172" s="55"/>
      <c r="I172" s="55"/>
      <c r="J172" s="55"/>
      <c r="K172" s="55"/>
      <c r="L172" s="55"/>
      <c r="M172" s="55"/>
      <c r="N172" s="56"/>
      <c r="O172" s="35"/>
    </row>
    <row r="173" spans="1:15" ht="15" x14ac:dyDescent="0.25">
      <c r="A173" s="35"/>
      <c r="B173" s="51">
        <v>3.02</v>
      </c>
      <c r="C173" s="52" t="str" cm="1">
        <f t="array" ref="C173">_xlfn.IFS(OR('1. Self-assessment'!I93="Not applicable",'1. Self-assessment'!I93="Non-module"),"n/a",AND('1. Self-assessment'!I93="Applicable",ISBLANK('1. Self-assessment'!K93)),"",AND('1. Self-assessment'!I93="Applicable",NOT(ISBLANK('1. Self-assessment'!K93))),'1. Self-assessment'!K93)</f>
        <v/>
      </c>
      <c r="D173" s="53" t="str">
        <f>IF(AND($C173&gt;=0%,$C173&lt;=9.99%),C173,"")</f>
        <v/>
      </c>
      <c r="E173" s="53" t="str">
        <f>IF(AND($C173&gt;=10%,$C173&lt;=19.99%),C173,"")</f>
        <v/>
      </c>
      <c r="F173" s="53" t="str">
        <f>IF(AND($C173&gt;=20%,$C173&lt;=29.99%),C173,"")</f>
        <v/>
      </c>
      <c r="G173" s="53" t="str">
        <f>IF(AND($C173&gt;=30%,$C173&lt;=39.99%),C173,"")</f>
        <v/>
      </c>
      <c r="H173" s="53" t="str">
        <f>IF(AND($C173&gt;=40%,$C173&lt;=49.99%),C173,"")</f>
        <v/>
      </c>
      <c r="I173" s="53" t="str">
        <f>IF(AND($C173&gt;=50%,$C173&lt;=59.99%),C173,"")</f>
        <v/>
      </c>
      <c r="J173" s="53" t="str">
        <f>IF(AND($C173&gt;=60%,$C173&lt;=69.99%),C173,"")</f>
        <v/>
      </c>
      <c r="K173" s="53" t="str">
        <f>IF(AND($C173&gt;=70%,$C173&lt;=79.99%),C173,"")</f>
        <v/>
      </c>
      <c r="L173" s="53" t="str">
        <f>IF(AND($C173&gt;=80%,$C173&lt;=89.99%),C173,"")</f>
        <v/>
      </c>
      <c r="M173" s="53" t="str">
        <f>IF(AND($C173&gt;=90%,$C173&lt;=99.99%),C173,"")</f>
        <v/>
      </c>
      <c r="N173" s="54" t="str">
        <f>IF($C173=100%,C173,"")</f>
        <v/>
      </c>
      <c r="O173" s="35"/>
    </row>
    <row r="174" spans="1:15" ht="2.4500000000000002" customHeight="1" x14ac:dyDescent="0.25">
      <c r="A174" s="35"/>
      <c r="B174" s="49"/>
      <c r="C174" s="35"/>
      <c r="D174" s="55"/>
      <c r="E174" s="55"/>
      <c r="F174" s="55"/>
      <c r="G174" s="55"/>
      <c r="H174" s="55"/>
      <c r="I174" s="55"/>
      <c r="J174" s="55"/>
      <c r="K174" s="55"/>
      <c r="L174" s="55"/>
      <c r="M174" s="55"/>
      <c r="N174" s="56"/>
      <c r="O174" s="35"/>
    </row>
    <row r="175" spans="1:15" s="69" customFormat="1" ht="20.100000000000001" customHeight="1" x14ac:dyDescent="0.25">
      <c r="A175" s="75"/>
      <c r="B175" s="89" t="s">
        <v>89</v>
      </c>
      <c r="C175" s="76"/>
      <c r="D175" s="77"/>
      <c r="E175" s="77"/>
      <c r="F175" s="77"/>
      <c r="G175" s="77"/>
      <c r="H175" s="77"/>
      <c r="I175" s="77"/>
      <c r="J175" s="77"/>
      <c r="K175" s="77"/>
      <c r="L175" s="77"/>
      <c r="M175" s="77"/>
      <c r="N175" s="78"/>
      <c r="O175" s="75"/>
    </row>
    <row r="176" spans="1:15" ht="2.4500000000000002" customHeight="1" x14ac:dyDescent="0.25">
      <c r="A176" s="35"/>
      <c r="B176" s="49"/>
      <c r="C176" s="35"/>
      <c r="D176" s="55"/>
      <c r="E176" s="55"/>
      <c r="F176" s="55"/>
      <c r="G176" s="55"/>
      <c r="H176" s="55"/>
      <c r="I176" s="55"/>
      <c r="J176" s="55"/>
      <c r="K176" s="55"/>
      <c r="L176" s="55"/>
      <c r="M176" s="55"/>
      <c r="N176" s="56"/>
      <c r="O176" s="35"/>
    </row>
    <row r="177" spans="1:15" ht="15" x14ac:dyDescent="0.25">
      <c r="A177" s="35"/>
      <c r="B177" s="51">
        <v>3.03</v>
      </c>
      <c r="C177" s="52" t="str" cm="1">
        <f t="array" ref="C177">_xlfn.IFS(OR('1. Self-assessment'!I95="Not applicable",'1. Self-assessment'!I95="Non-module"),"n/a",AND('1. Self-assessment'!I95="Applicable",ISBLANK('1. Self-assessment'!K95)),"",AND('1. Self-assessment'!I95="Applicable",NOT(ISBLANK('1. Self-assessment'!K95))),'1. Self-assessment'!K95)</f>
        <v/>
      </c>
      <c r="D177" s="53" t="str">
        <f>IF(AND($C177&gt;=0%,$C177&lt;=9.99%),C177,"")</f>
        <v/>
      </c>
      <c r="E177" s="53" t="str">
        <f>IF(AND($C177&gt;=10%,$C177&lt;=19.99%),C177,"")</f>
        <v/>
      </c>
      <c r="F177" s="53" t="str">
        <f>IF(AND($C177&gt;=20%,$C177&lt;=29.99%),C177,"")</f>
        <v/>
      </c>
      <c r="G177" s="53" t="str">
        <f>IF(AND($C177&gt;=30%,$C177&lt;=39.99%),C177,"")</f>
        <v/>
      </c>
      <c r="H177" s="53" t="str">
        <f>IF(AND($C177&gt;=40%,$C177&lt;=49.99%),C177,"")</f>
        <v/>
      </c>
      <c r="I177" s="53" t="str">
        <f>IF(AND($C177&gt;=50%,$C177&lt;=59.99%),C177,"")</f>
        <v/>
      </c>
      <c r="J177" s="53" t="str">
        <f>IF(AND($C177&gt;=60%,$C177&lt;=69.99%),C177,"")</f>
        <v/>
      </c>
      <c r="K177" s="53" t="str">
        <f>IF(AND($C177&gt;=70%,$C177&lt;=79.99%),C177,"")</f>
        <v/>
      </c>
      <c r="L177" s="53" t="str">
        <f>IF(AND($C177&gt;=80%,$C177&lt;=89.99%),C177,"")</f>
        <v/>
      </c>
      <c r="M177" s="53" t="str">
        <f>IF(AND($C177&gt;=90%,$C177&lt;=99.99%),C177,"")</f>
        <v/>
      </c>
      <c r="N177" s="54" t="str">
        <f>IF($C177=100%,C177,"")</f>
        <v/>
      </c>
      <c r="O177" s="35"/>
    </row>
    <row r="178" spans="1:15" ht="2.4500000000000002" customHeight="1" x14ac:dyDescent="0.25">
      <c r="A178" s="35"/>
      <c r="B178" s="49"/>
      <c r="C178" s="35"/>
      <c r="D178" s="55"/>
      <c r="E178" s="55"/>
      <c r="F178" s="55"/>
      <c r="G178" s="55"/>
      <c r="H178" s="55"/>
      <c r="I178" s="55"/>
      <c r="J178" s="55"/>
      <c r="K178" s="55"/>
      <c r="L178" s="55"/>
      <c r="M178" s="55"/>
      <c r="N178" s="56"/>
      <c r="O178" s="35"/>
    </row>
    <row r="179" spans="1:15" s="69" customFormat="1" ht="20.100000000000001" customHeight="1" x14ac:dyDescent="0.25">
      <c r="A179" s="75"/>
      <c r="B179" s="72" t="s">
        <v>91</v>
      </c>
      <c r="C179" s="73"/>
      <c r="D179" s="80"/>
      <c r="E179" s="80"/>
      <c r="F179" s="80"/>
      <c r="G179" s="80"/>
      <c r="H179" s="80"/>
      <c r="I179" s="80"/>
      <c r="J179" s="80"/>
      <c r="K179" s="80"/>
      <c r="L179" s="80"/>
      <c r="M179" s="80"/>
      <c r="N179" s="81"/>
      <c r="O179" s="75"/>
    </row>
    <row r="180" spans="1:15" s="69" customFormat="1" ht="20.100000000000001" customHeight="1" x14ac:dyDescent="0.25">
      <c r="A180" s="75"/>
      <c r="B180" s="89" t="s">
        <v>91</v>
      </c>
      <c r="C180" s="76"/>
      <c r="D180" s="77"/>
      <c r="E180" s="77"/>
      <c r="F180" s="77"/>
      <c r="G180" s="77"/>
      <c r="H180" s="77"/>
      <c r="I180" s="77"/>
      <c r="J180" s="77"/>
      <c r="K180" s="77"/>
      <c r="L180" s="77"/>
      <c r="M180" s="77"/>
      <c r="N180" s="78"/>
      <c r="O180" s="75"/>
    </row>
    <row r="181" spans="1:15" ht="2.4500000000000002" customHeight="1" x14ac:dyDescent="0.25">
      <c r="A181" s="35"/>
      <c r="B181" s="49"/>
      <c r="C181" s="35"/>
      <c r="D181" s="55"/>
      <c r="E181" s="55"/>
      <c r="F181" s="55"/>
      <c r="G181" s="55"/>
      <c r="H181" s="55"/>
      <c r="I181" s="55"/>
      <c r="J181" s="55"/>
      <c r="K181" s="55"/>
      <c r="L181" s="55"/>
      <c r="M181" s="55"/>
      <c r="N181" s="56"/>
      <c r="O181" s="35"/>
    </row>
    <row r="182" spans="1:15" ht="15" x14ac:dyDescent="0.25">
      <c r="A182" s="35"/>
      <c r="B182" s="51">
        <v>3.04</v>
      </c>
      <c r="C182" s="52" t="str" cm="1">
        <f t="array" ref="C182">_xlfn.IFS(OR('1. Self-assessment'!I98="Not applicable",'1. Self-assessment'!I98="Non-module"),"n/a",AND('1. Self-assessment'!I98="Applicable",ISBLANK('1. Self-assessment'!K98)),"",AND('1. Self-assessment'!I98="Applicable",NOT(ISBLANK('1. Self-assessment'!K98))),'1. Self-assessment'!K98)</f>
        <v/>
      </c>
      <c r="D182" s="53" t="str">
        <f>IF(AND($C182&gt;=0%,$C182&lt;=9.99%),C182,"")</f>
        <v/>
      </c>
      <c r="E182" s="53" t="str">
        <f>IF(AND($C182&gt;=10%,$C182&lt;=19.99%),C182,"")</f>
        <v/>
      </c>
      <c r="F182" s="53" t="str">
        <f>IF(AND($C182&gt;=20%,$C182&lt;=29.99%),C182,"")</f>
        <v/>
      </c>
      <c r="G182" s="53" t="str">
        <f>IF(AND($C182&gt;=30%,$C182&lt;=39.99%),C182,"")</f>
        <v/>
      </c>
      <c r="H182" s="53" t="str">
        <f>IF(AND($C182&gt;=40%,$C182&lt;=49.99%),C182,"")</f>
        <v/>
      </c>
      <c r="I182" s="53" t="str">
        <f>IF(AND($C182&gt;=50%,$C182&lt;=59.99%),C182,"")</f>
        <v/>
      </c>
      <c r="J182" s="53" t="str">
        <f>IF(AND($C182&gt;=60%,$C182&lt;=69.99%),C182,"")</f>
        <v/>
      </c>
      <c r="K182" s="53" t="str">
        <f>IF(AND($C182&gt;=70%,$C182&lt;=79.99%),C182,"")</f>
        <v/>
      </c>
      <c r="L182" s="53" t="str">
        <f>IF(AND($C182&gt;=80%,$C182&lt;=89.99%),C182,"")</f>
        <v/>
      </c>
      <c r="M182" s="53" t="str">
        <f>IF(AND($C182&gt;=90%,$C182&lt;=99.99%),C182,"")</f>
        <v/>
      </c>
      <c r="N182" s="54" t="str">
        <f>IF($C182=100%,C182,"")</f>
        <v/>
      </c>
      <c r="O182" s="35"/>
    </row>
    <row r="183" spans="1:15" ht="2.4500000000000002" customHeight="1" x14ac:dyDescent="0.25">
      <c r="A183" s="35"/>
      <c r="B183" s="49"/>
      <c r="C183" s="35"/>
      <c r="D183" s="55"/>
      <c r="E183" s="55"/>
      <c r="F183" s="55"/>
      <c r="G183" s="55"/>
      <c r="H183" s="55"/>
      <c r="I183" s="55"/>
      <c r="J183" s="55"/>
      <c r="K183" s="55"/>
      <c r="L183" s="55"/>
      <c r="M183" s="55"/>
      <c r="N183" s="56"/>
      <c r="O183" s="35"/>
    </row>
    <row r="184" spans="1:15" s="69" customFormat="1" ht="20.100000000000001" customHeight="1" x14ac:dyDescent="0.25">
      <c r="A184" s="75"/>
      <c r="B184" s="72" t="s">
        <v>93</v>
      </c>
      <c r="C184" s="73"/>
      <c r="D184" s="80"/>
      <c r="E184" s="80"/>
      <c r="F184" s="80"/>
      <c r="G184" s="80"/>
      <c r="H184" s="80"/>
      <c r="I184" s="80"/>
      <c r="J184" s="80"/>
      <c r="K184" s="80"/>
      <c r="L184" s="80"/>
      <c r="M184" s="80"/>
      <c r="N184" s="81"/>
      <c r="O184" s="75"/>
    </row>
    <row r="185" spans="1:15" s="69" customFormat="1" ht="20.100000000000001" customHeight="1" x14ac:dyDescent="0.25">
      <c r="A185" s="75"/>
      <c r="B185" s="89" t="s">
        <v>94</v>
      </c>
      <c r="C185" s="76"/>
      <c r="D185" s="77"/>
      <c r="E185" s="77"/>
      <c r="F185" s="77"/>
      <c r="G185" s="77"/>
      <c r="H185" s="77"/>
      <c r="I185" s="77"/>
      <c r="J185" s="77"/>
      <c r="K185" s="77"/>
      <c r="L185" s="77"/>
      <c r="M185" s="77"/>
      <c r="N185" s="78"/>
      <c r="O185" s="75"/>
    </row>
    <row r="186" spans="1:15" ht="2.4500000000000002" customHeight="1" x14ac:dyDescent="0.25">
      <c r="A186" s="35"/>
      <c r="B186" s="49"/>
      <c r="C186" s="35"/>
      <c r="D186" s="55"/>
      <c r="E186" s="55"/>
      <c r="F186" s="55"/>
      <c r="G186" s="55"/>
      <c r="H186" s="55"/>
      <c r="I186" s="55"/>
      <c r="J186" s="55"/>
      <c r="K186" s="55"/>
      <c r="L186" s="55"/>
      <c r="M186" s="55"/>
      <c r="N186" s="56"/>
      <c r="O186" s="35"/>
    </row>
    <row r="187" spans="1:15" ht="15" x14ac:dyDescent="0.25">
      <c r="A187" s="35"/>
      <c r="B187" s="51">
        <v>3.05</v>
      </c>
      <c r="C187" s="52" t="str" cm="1">
        <f t="array" ref="C187">_xlfn.IFS(OR('1. Self-assessment'!I101="Not applicable",'1. Self-assessment'!I101="Non-module"),"n/a",AND('1. Self-assessment'!I101="Applicable",ISBLANK('1. Self-assessment'!K101)),"",AND('1. Self-assessment'!I101="Applicable",NOT(ISBLANK('1. Self-assessment'!K101))),'1. Self-assessment'!K101)</f>
        <v/>
      </c>
      <c r="D187" s="53" t="str">
        <f>IF(AND($C187&gt;=0%,$C187&lt;=9.99%),C187,"")</f>
        <v/>
      </c>
      <c r="E187" s="53" t="str">
        <f>IF(AND($C187&gt;=10%,$C187&lt;=19.99%),C187,"")</f>
        <v/>
      </c>
      <c r="F187" s="53" t="str">
        <f>IF(AND($C187&gt;=20%,$C187&lt;=29.99%),C187,"")</f>
        <v/>
      </c>
      <c r="G187" s="53" t="str">
        <f>IF(AND($C187&gt;=30%,$C187&lt;=39.99%),C187,"")</f>
        <v/>
      </c>
      <c r="H187" s="53" t="str">
        <f>IF(AND($C187&gt;=40%,$C187&lt;=49.99%),C187,"")</f>
        <v/>
      </c>
      <c r="I187" s="53" t="str">
        <f>IF(AND($C187&gt;=50%,$C187&lt;=59.99%),C187,"")</f>
        <v/>
      </c>
      <c r="J187" s="53" t="str">
        <f>IF(AND($C187&gt;=60%,$C187&lt;=69.99%),C187,"")</f>
        <v/>
      </c>
      <c r="K187" s="53" t="str">
        <f>IF(AND($C187&gt;=70%,$C187&lt;=79.99%),C187,"")</f>
        <v/>
      </c>
      <c r="L187" s="53" t="str">
        <f>IF(AND($C187&gt;=80%,$C187&lt;=89.99%),C187,"")</f>
        <v/>
      </c>
      <c r="M187" s="53" t="str">
        <f>IF(AND($C187&gt;=90%,$C187&lt;=99.99%),C187,"")</f>
        <v/>
      </c>
      <c r="N187" s="54" t="str">
        <f>IF($C187=100%,C187,"")</f>
        <v/>
      </c>
      <c r="O187" s="35"/>
    </row>
    <row r="188" spans="1:15" ht="2.4500000000000002" customHeight="1" x14ac:dyDescent="0.25">
      <c r="A188" s="35"/>
      <c r="B188" s="49"/>
      <c r="C188" s="35"/>
      <c r="D188" s="55"/>
      <c r="E188" s="55"/>
      <c r="F188" s="55"/>
      <c r="G188" s="55"/>
      <c r="H188" s="55"/>
      <c r="I188" s="55"/>
      <c r="J188" s="55"/>
      <c r="K188" s="55"/>
      <c r="L188" s="55"/>
      <c r="M188" s="55"/>
      <c r="N188" s="56"/>
      <c r="O188" s="35"/>
    </row>
    <row r="189" spans="1:15" s="69" customFormat="1" ht="20.100000000000001" customHeight="1" x14ac:dyDescent="0.25">
      <c r="A189" s="75"/>
      <c r="B189" s="89" t="s">
        <v>96</v>
      </c>
      <c r="C189" s="76"/>
      <c r="D189" s="77"/>
      <c r="E189" s="77"/>
      <c r="F189" s="77"/>
      <c r="G189" s="77"/>
      <c r="H189" s="77"/>
      <c r="I189" s="77"/>
      <c r="J189" s="77"/>
      <c r="K189" s="77"/>
      <c r="L189" s="77"/>
      <c r="M189" s="77"/>
      <c r="N189" s="78"/>
      <c r="O189" s="75"/>
    </row>
    <row r="190" spans="1:15" ht="2.4500000000000002" customHeight="1" x14ac:dyDescent="0.25">
      <c r="A190" s="35"/>
      <c r="B190" s="49"/>
      <c r="C190" s="35"/>
      <c r="D190" s="55"/>
      <c r="E190" s="55"/>
      <c r="F190" s="55"/>
      <c r="G190" s="55"/>
      <c r="H190" s="55"/>
      <c r="I190" s="55"/>
      <c r="J190" s="55"/>
      <c r="K190" s="55"/>
      <c r="L190" s="55"/>
      <c r="M190" s="55"/>
      <c r="N190" s="56"/>
      <c r="O190" s="35"/>
    </row>
    <row r="191" spans="1:15" ht="15" x14ac:dyDescent="0.25">
      <c r="A191" s="35"/>
      <c r="B191" s="51">
        <v>3.06</v>
      </c>
      <c r="C191" s="52" t="str" cm="1">
        <f t="array" ref="C191">_xlfn.IFS(OR('1. Self-assessment'!I103="Not applicable",'1. Self-assessment'!I103="Non-module"),"n/a",AND('1. Self-assessment'!I103="Applicable",ISBLANK('1. Self-assessment'!K103)),"",AND('1. Self-assessment'!I103="Applicable",NOT(ISBLANK('1. Self-assessment'!K103))),'1. Self-assessment'!K103)</f>
        <v/>
      </c>
      <c r="D191" s="53" t="str">
        <f>IF(AND($C191&gt;=0%,$C191&lt;=9.99%),C191,"")</f>
        <v/>
      </c>
      <c r="E191" s="53" t="str">
        <f>IF(AND($C191&gt;=10%,$C191&lt;=19.99%),C191,"")</f>
        <v/>
      </c>
      <c r="F191" s="53" t="str">
        <f>IF(AND($C191&gt;=20%,$C191&lt;=29.99%),C191,"")</f>
        <v/>
      </c>
      <c r="G191" s="53" t="str">
        <f>IF(AND($C191&gt;=30%,$C191&lt;=39.99%),C191,"")</f>
        <v/>
      </c>
      <c r="H191" s="53" t="str">
        <f>IF(AND($C191&gt;=40%,$C191&lt;=49.99%),C191,"")</f>
        <v/>
      </c>
      <c r="I191" s="53" t="str">
        <f>IF(AND($C191&gt;=50%,$C191&lt;=59.99%),C191,"")</f>
        <v/>
      </c>
      <c r="J191" s="53" t="str">
        <f>IF(AND($C191&gt;=60%,$C191&lt;=69.99%),C191,"")</f>
        <v/>
      </c>
      <c r="K191" s="53" t="str">
        <f>IF(AND($C191&gt;=70%,$C191&lt;=79.99%),C191,"")</f>
        <v/>
      </c>
      <c r="L191" s="53" t="str">
        <f>IF(AND($C191&gt;=80%,$C191&lt;=89.99%),C191,"")</f>
        <v/>
      </c>
      <c r="M191" s="53" t="str">
        <f>IF(AND($C191&gt;=90%,$C191&lt;=99.99%),C191,"")</f>
        <v/>
      </c>
      <c r="N191" s="54" t="str">
        <f>IF($C191=100%,C191,"")</f>
        <v/>
      </c>
      <c r="O191" s="35"/>
    </row>
    <row r="192" spans="1:15" ht="2.4500000000000002" customHeight="1" x14ac:dyDescent="0.25">
      <c r="A192" s="35"/>
      <c r="B192" s="49"/>
      <c r="C192" s="35"/>
      <c r="D192" s="55"/>
      <c r="E192" s="55"/>
      <c r="F192" s="55"/>
      <c r="G192" s="55"/>
      <c r="H192" s="55"/>
      <c r="I192" s="55"/>
      <c r="J192" s="55"/>
      <c r="K192" s="55"/>
      <c r="L192" s="55"/>
      <c r="M192" s="55"/>
      <c r="N192" s="56"/>
      <c r="O192" s="35"/>
    </row>
    <row r="193" spans="1:15" s="69" customFormat="1" ht="20.100000000000001" customHeight="1" x14ac:dyDescent="0.25">
      <c r="A193" s="75"/>
      <c r="B193" s="72" t="s">
        <v>98</v>
      </c>
      <c r="C193" s="73"/>
      <c r="D193" s="80"/>
      <c r="E193" s="80"/>
      <c r="F193" s="80"/>
      <c r="G193" s="80"/>
      <c r="H193" s="80"/>
      <c r="I193" s="80"/>
      <c r="J193" s="80"/>
      <c r="K193" s="80"/>
      <c r="L193" s="80"/>
      <c r="M193" s="80"/>
      <c r="N193" s="81"/>
      <c r="O193" s="75"/>
    </row>
    <row r="194" spans="1:15" s="69" customFormat="1" ht="20.100000000000001" customHeight="1" x14ac:dyDescent="0.25">
      <c r="A194" s="75"/>
      <c r="B194" s="89" t="s">
        <v>99</v>
      </c>
      <c r="C194" s="76"/>
      <c r="D194" s="77"/>
      <c r="E194" s="77"/>
      <c r="F194" s="77"/>
      <c r="G194" s="77"/>
      <c r="H194" s="77"/>
      <c r="I194" s="77"/>
      <c r="J194" s="77"/>
      <c r="K194" s="77"/>
      <c r="L194" s="77"/>
      <c r="M194" s="77"/>
      <c r="N194" s="78"/>
      <c r="O194" s="75"/>
    </row>
    <row r="195" spans="1:15" ht="2.4500000000000002" customHeight="1" x14ac:dyDescent="0.25">
      <c r="A195" s="35"/>
      <c r="B195" s="49"/>
      <c r="C195" s="35"/>
      <c r="D195" s="55"/>
      <c r="E195" s="55"/>
      <c r="F195" s="55"/>
      <c r="G195" s="55"/>
      <c r="H195" s="55"/>
      <c r="I195" s="55"/>
      <c r="J195" s="55"/>
      <c r="K195" s="55"/>
      <c r="L195" s="55"/>
      <c r="M195" s="55"/>
      <c r="N195" s="56"/>
      <c r="O195" s="35"/>
    </row>
    <row r="196" spans="1:15" ht="15" x14ac:dyDescent="0.25">
      <c r="A196" s="35"/>
      <c r="B196" s="51">
        <v>3.07</v>
      </c>
      <c r="C196" s="52" t="str" cm="1">
        <f t="array" ref="C196">_xlfn.IFS(OR('1. Self-assessment'!I106="Not applicable",'1. Self-assessment'!I106="Non-module"),"n/a",AND('1. Self-assessment'!I106="Applicable",ISBLANK('1. Self-assessment'!K106)),"",AND('1. Self-assessment'!I106="Applicable",NOT(ISBLANK('1. Self-assessment'!K106))),'1. Self-assessment'!K106)</f>
        <v/>
      </c>
      <c r="D196" s="53" t="str">
        <f>IF(AND($C196&gt;=0%,$C196&lt;=9.99%),C196,"")</f>
        <v/>
      </c>
      <c r="E196" s="53" t="str">
        <f>IF(AND($C196&gt;=10%,$C196&lt;=19.99%),C196,"")</f>
        <v/>
      </c>
      <c r="F196" s="53" t="str">
        <f>IF(AND($C196&gt;=20%,$C196&lt;=29.99%),C196,"")</f>
        <v/>
      </c>
      <c r="G196" s="53" t="str">
        <f>IF(AND($C196&gt;=30%,$C196&lt;=39.99%),C196,"")</f>
        <v/>
      </c>
      <c r="H196" s="53" t="str">
        <f>IF(AND($C196&gt;=40%,$C196&lt;=49.99%),C196,"")</f>
        <v/>
      </c>
      <c r="I196" s="53" t="str">
        <f>IF(AND($C196&gt;=50%,$C196&lt;=59.99%),C196,"")</f>
        <v/>
      </c>
      <c r="J196" s="53" t="str">
        <f>IF(AND($C196&gt;=60%,$C196&lt;=69.99%),C196,"")</f>
        <v/>
      </c>
      <c r="K196" s="53" t="str">
        <f>IF(AND($C196&gt;=70%,$C196&lt;=79.99%),C196,"")</f>
        <v/>
      </c>
      <c r="L196" s="53" t="str">
        <f>IF(AND($C196&gt;=80%,$C196&lt;=89.99%),C196,"")</f>
        <v/>
      </c>
      <c r="M196" s="53" t="str">
        <f>IF(AND($C196&gt;=90%,$C196&lt;=99.99%),C196,"")</f>
        <v/>
      </c>
      <c r="N196" s="54" t="str">
        <f>IF($C196=100%,C196,"")</f>
        <v/>
      </c>
      <c r="O196" s="35"/>
    </row>
    <row r="197" spans="1:15" ht="2.4500000000000002" customHeight="1" x14ac:dyDescent="0.25">
      <c r="A197" s="35"/>
      <c r="B197" s="49"/>
      <c r="C197" s="35"/>
      <c r="D197" s="55"/>
      <c r="E197" s="55"/>
      <c r="F197" s="55"/>
      <c r="G197" s="55"/>
      <c r="H197" s="55"/>
      <c r="I197" s="55"/>
      <c r="J197" s="55"/>
      <c r="K197" s="55"/>
      <c r="L197" s="55"/>
      <c r="M197" s="55"/>
      <c r="N197" s="56"/>
      <c r="O197" s="35"/>
    </row>
    <row r="198" spans="1:15" s="69" customFormat="1" ht="20.100000000000001" customHeight="1" x14ac:dyDescent="0.25">
      <c r="A198" s="75"/>
      <c r="B198" s="89" t="s">
        <v>101</v>
      </c>
      <c r="C198" s="76"/>
      <c r="D198" s="77"/>
      <c r="E198" s="77"/>
      <c r="F198" s="77"/>
      <c r="G198" s="77"/>
      <c r="H198" s="77"/>
      <c r="I198" s="77"/>
      <c r="J198" s="77"/>
      <c r="K198" s="77"/>
      <c r="L198" s="77"/>
      <c r="M198" s="77"/>
      <c r="N198" s="78"/>
      <c r="O198" s="75"/>
    </row>
    <row r="199" spans="1:15" ht="2.4500000000000002" customHeight="1" x14ac:dyDescent="0.25">
      <c r="A199" s="35"/>
      <c r="B199" s="49"/>
      <c r="C199" s="35"/>
      <c r="D199" s="55"/>
      <c r="E199" s="55"/>
      <c r="F199" s="55"/>
      <c r="G199" s="55"/>
      <c r="H199" s="55"/>
      <c r="I199" s="55"/>
      <c r="J199" s="55"/>
      <c r="K199" s="55"/>
      <c r="L199" s="55"/>
      <c r="M199" s="55"/>
      <c r="N199" s="56"/>
      <c r="O199" s="35"/>
    </row>
    <row r="200" spans="1:15" ht="15" x14ac:dyDescent="0.25">
      <c r="A200" s="35"/>
      <c r="B200" s="51">
        <v>3.08</v>
      </c>
      <c r="C200" s="52" t="str" cm="1">
        <f t="array" ref="C200">_xlfn.IFS(OR('1. Self-assessment'!I108="Not applicable",'1. Self-assessment'!I108="Non-module"),"n/a",AND('1. Self-assessment'!I108="Applicable",ISBLANK('1. Self-assessment'!K108)),"",AND('1. Self-assessment'!I108="Applicable",NOT(ISBLANK('1. Self-assessment'!K108))),'1. Self-assessment'!K108)</f>
        <v/>
      </c>
      <c r="D200" s="53" t="str">
        <f>IF(AND($C200&gt;=0%,$C200&lt;=9.99%),C200,"")</f>
        <v/>
      </c>
      <c r="E200" s="53" t="str">
        <f>IF(AND($C200&gt;=10%,$C200&lt;=19.99%),C200,"")</f>
        <v/>
      </c>
      <c r="F200" s="53" t="str">
        <f>IF(AND($C200&gt;=20%,$C200&lt;=29.99%),C200,"")</f>
        <v/>
      </c>
      <c r="G200" s="53" t="str">
        <f>IF(AND($C200&gt;=30%,$C200&lt;=39.99%),C200,"")</f>
        <v/>
      </c>
      <c r="H200" s="53" t="str">
        <f>IF(AND($C200&gt;=40%,$C200&lt;=49.99%),C200,"")</f>
        <v/>
      </c>
      <c r="I200" s="53" t="str">
        <f>IF(AND($C200&gt;=50%,$C200&lt;=59.99%),C200,"")</f>
        <v/>
      </c>
      <c r="J200" s="53" t="str">
        <f>IF(AND($C200&gt;=60%,$C200&lt;=69.99%),C200,"")</f>
        <v/>
      </c>
      <c r="K200" s="53" t="str">
        <f>IF(AND($C200&gt;=70%,$C200&lt;=79.99%),C200,"")</f>
        <v/>
      </c>
      <c r="L200" s="53" t="str">
        <f>IF(AND($C200&gt;=80%,$C200&lt;=89.99%),C200,"")</f>
        <v/>
      </c>
      <c r="M200" s="53" t="str">
        <f>IF(AND($C200&gt;=90%,$C200&lt;=99.99%),C200,"")</f>
        <v/>
      </c>
      <c r="N200" s="54" t="str">
        <f>IF($C200=100%,C200,"")</f>
        <v/>
      </c>
      <c r="O200" s="35"/>
    </row>
    <row r="201" spans="1:15" ht="2.4500000000000002" customHeight="1" x14ac:dyDescent="0.25">
      <c r="A201" s="35"/>
      <c r="B201" s="49"/>
      <c r="C201" s="35"/>
      <c r="D201" s="55"/>
      <c r="E201" s="55"/>
      <c r="F201" s="55"/>
      <c r="G201" s="55"/>
      <c r="H201" s="55"/>
      <c r="I201" s="55"/>
      <c r="J201" s="55"/>
      <c r="K201" s="55"/>
      <c r="L201" s="55"/>
      <c r="M201" s="55"/>
      <c r="N201" s="56"/>
      <c r="O201" s="35"/>
    </row>
    <row r="202" spans="1:15" s="69" customFormat="1" ht="20.100000000000001" customHeight="1" x14ac:dyDescent="0.25">
      <c r="A202" s="75"/>
      <c r="B202" s="89" t="s">
        <v>103</v>
      </c>
      <c r="C202" s="76"/>
      <c r="D202" s="77"/>
      <c r="E202" s="77"/>
      <c r="F202" s="77"/>
      <c r="G202" s="77"/>
      <c r="H202" s="77"/>
      <c r="I202" s="77"/>
      <c r="J202" s="77"/>
      <c r="K202" s="77"/>
      <c r="L202" s="77"/>
      <c r="M202" s="77"/>
      <c r="N202" s="78"/>
      <c r="O202" s="75"/>
    </row>
    <row r="203" spans="1:15" ht="2.4500000000000002" customHeight="1" x14ac:dyDescent="0.25">
      <c r="A203" s="35"/>
      <c r="B203" s="49"/>
      <c r="C203" s="35"/>
      <c r="D203" s="55"/>
      <c r="E203" s="55"/>
      <c r="F203" s="55"/>
      <c r="G203" s="55"/>
      <c r="H203" s="55"/>
      <c r="I203" s="55"/>
      <c r="J203" s="55"/>
      <c r="K203" s="55"/>
      <c r="L203" s="55"/>
      <c r="M203" s="55"/>
      <c r="N203" s="56"/>
      <c r="O203" s="35"/>
    </row>
    <row r="204" spans="1:15" ht="15" x14ac:dyDescent="0.25">
      <c r="A204" s="35"/>
      <c r="B204" s="51">
        <v>3.09</v>
      </c>
      <c r="C204" s="52" t="str" cm="1">
        <f t="array" ref="C204">_xlfn.IFS(OR('1. Self-assessment'!I110="Not applicable",'1. Self-assessment'!I110="Non-module"),"n/a",AND('1. Self-assessment'!I110="Applicable",ISBLANK('1. Self-assessment'!K110)),"",AND('1. Self-assessment'!I110="Applicable",NOT(ISBLANK('1. Self-assessment'!K110))),'1. Self-assessment'!K110)</f>
        <v/>
      </c>
      <c r="D204" s="53" t="str">
        <f>IF(AND($C204&gt;=0%,$C204&lt;=9.99%),C204,"")</f>
        <v/>
      </c>
      <c r="E204" s="53" t="str">
        <f>IF(AND($C204&gt;=10%,$C204&lt;=19.99%),C204,"")</f>
        <v/>
      </c>
      <c r="F204" s="53" t="str">
        <f>IF(AND($C204&gt;=20%,$C204&lt;=29.99%),C204,"")</f>
        <v/>
      </c>
      <c r="G204" s="53" t="str">
        <f>IF(AND($C204&gt;=30%,$C204&lt;=39.99%),C204,"")</f>
        <v/>
      </c>
      <c r="H204" s="53" t="str">
        <f>IF(AND($C204&gt;=40%,$C204&lt;=49.99%),C204,"")</f>
        <v/>
      </c>
      <c r="I204" s="53" t="str">
        <f>IF(AND($C204&gt;=50%,$C204&lt;=59.99%),C204,"")</f>
        <v/>
      </c>
      <c r="J204" s="53" t="str">
        <f>IF(AND($C204&gt;=60%,$C204&lt;=69.99%),C204,"")</f>
        <v/>
      </c>
      <c r="K204" s="53" t="str">
        <f>IF(AND($C204&gt;=70%,$C204&lt;=79.99%),C204,"")</f>
        <v/>
      </c>
      <c r="L204" s="53" t="str">
        <f>IF(AND($C204&gt;=80%,$C204&lt;=89.99%),C204,"")</f>
        <v/>
      </c>
      <c r="M204" s="53" t="str">
        <f>IF(AND($C204&gt;=90%,$C204&lt;=99.99%),C204,"")</f>
        <v/>
      </c>
      <c r="N204" s="54" t="str">
        <f>IF($C204=100%,C204,"")</f>
        <v/>
      </c>
      <c r="O204" s="35"/>
    </row>
    <row r="205" spans="1:15" ht="2.4500000000000002" customHeight="1" x14ac:dyDescent="0.25">
      <c r="A205" s="35"/>
      <c r="B205" s="49"/>
      <c r="C205" s="35"/>
      <c r="D205" s="55"/>
      <c r="E205" s="55"/>
      <c r="F205" s="55"/>
      <c r="G205" s="55"/>
      <c r="H205" s="55"/>
      <c r="I205" s="55"/>
      <c r="J205" s="55"/>
      <c r="K205" s="55"/>
      <c r="L205" s="55"/>
      <c r="M205" s="55"/>
      <c r="N205" s="56"/>
      <c r="O205" s="35"/>
    </row>
    <row r="206" spans="1:15" s="69" customFormat="1" ht="20.100000000000001" customHeight="1" x14ac:dyDescent="0.25">
      <c r="A206" s="75"/>
      <c r="B206" s="72" t="s">
        <v>105</v>
      </c>
      <c r="C206" s="73"/>
      <c r="D206" s="80"/>
      <c r="E206" s="80"/>
      <c r="F206" s="80"/>
      <c r="G206" s="80"/>
      <c r="H206" s="80"/>
      <c r="I206" s="80"/>
      <c r="J206" s="80"/>
      <c r="K206" s="80"/>
      <c r="L206" s="80"/>
      <c r="M206" s="80"/>
      <c r="N206" s="81"/>
      <c r="O206" s="75"/>
    </row>
    <row r="207" spans="1:15" s="69" customFormat="1" ht="20.100000000000001" customHeight="1" x14ac:dyDescent="0.25">
      <c r="A207" s="75"/>
      <c r="B207" s="89" t="s">
        <v>106</v>
      </c>
      <c r="C207" s="76"/>
      <c r="D207" s="77"/>
      <c r="E207" s="77"/>
      <c r="F207" s="77"/>
      <c r="G207" s="77"/>
      <c r="H207" s="77"/>
      <c r="I207" s="77"/>
      <c r="J207" s="77"/>
      <c r="K207" s="77"/>
      <c r="L207" s="77"/>
      <c r="M207" s="77"/>
      <c r="N207" s="78"/>
      <c r="O207" s="75"/>
    </row>
    <row r="208" spans="1:15" ht="2.4500000000000002" customHeight="1" x14ac:dyDescent="0.25">
      <c r="A208" s="35"/>
      <c r="B208" s="49"/>
      <c r="C208" s="35"/>
      <c r="D208" s="55"/>
      <c r="E208" s="55"/>
      <c r="F208" s="55"/>
      <c r="G208" s="55"/>
      <c r="H208" s="55"/>
      <c r="I208" s="55"/>
      <c r="J208" s="55"/>
      <c r="K208" s="55"/>
      <c r="L208" s="55"/>
      <c r="M208" s="55"/>
      <c r="N208" s="56"/>
      <c r="O208" s="35"/>
    </row>
    <row r="209" spans="1:15" ht="15" x14ac:dyDescent="0.25">
      <c r="A209" s="35"/>
      <c r="B209" s="51" t="s">
        <v>116</v>
      </c>
      <c r="C209" s="52" t="str" cm="1">
        <f t="array" ref="C209">_xlfn.IFS(OR('1. Self-assessment'!I113="Not applicable",'1. Self-assessment'!I113="Non-module"),"n/a",AND('1. Self-assessment'!I113="Applicable",ISBLANK('1. Self-assessment'!K113)),"",AND('1. Self-assessment'!I113="Applicable",NOT(ISBLANK('1. Self-assessment'!K113))),'1. Self-assessment'!K113)</f>
        <v/>
      </c>
      <c r="D209" s="53" t="str">
        <f>IF(AND($C209&gt;=0%,$C209&lt;=9.99%),C209,"")</f>
        <v/>
      </c>
      <c r="E209" s="53" t="str">
        <f>IF(AND($C209&gt;=10%,$C209&lt;=19.99%),C209,"")</f>
        <v/>
      </c>
      <c r="F209" s="53" t="str">
        <f>IF(AND($C209&gt;=20%,$C209&lt;=29.99%),C209,"")</f>
        <v/>
      </c>
      <c r="G209" s="53" t="str">
        <f>IF(AND($C209&gt;=30%,$C209&lt;=39.99%),C209,"")</f>
        <v/>
      </c>
      <c r="H209" s="53" t="str">
        <f>IF(AND($C209&gt;=40%,$C209&lt;=49.99%),C209,"")</f>
        <v/>
      </c>
      <c r="I209" s="53" t="str">
        <f>IF(AND($C209&gt;=50%,$C209&lt;=59.99%),C209,"")</f>
        <v/>
      </c>
      <c r="J209" s="53" t="str">
        <f>IF(AND($C209&gt;=60%,$C209&lt;=69.99%),C209,"")</f>
        <v/>
      </c>
      <c r="K209" s="53" t="str">
        <f>IF(AND($C209&gt;=70%,$C209&lt;=79.99%),C209,"")</f>
        <v/>
      </c>
      <c r="L209" s="53" t="str">
        <f>IF(AND($C209&gt;=80%,$C209&lt;=89.99%),C209,"")</f>
        <v/>
      </c>
      <c r="M209" s="53" t="str">
        <f>IF(AND($C209&gt;=90%,$C209&lt;=99.99%),C209,"")</f>
        <v/>
      </c>
      <c r="N209" s="54" t="str">
        <f>IF($C209=100%,C209,"")</f>
        <v/>
      </c>
      <c r="O209" s="35"/>
    </row>
    <row r="210" spans="1:15" ht="2.4500000000000002" customHeight="1" x14ac:dyDescent="0.25">
      <c r="A210" s="35"/>
      <c r="B210" s="49"/>
      <c r="C210" s="35"/>
      <c r="D210" s="55"/>
      <c r="E210" s="55"/>
      <c r="F210" s="55"/>
      <c r="G210" s="55"/>
      <c r="H210" s="55"/>
      <c r="I210" s="55"/>
      <c r="J210" s="55"/>
      <c r="K210" s="55"/>
      <c r="L210" s="55"/>
      <c r="M210" s="55"/>
      <c r="N210" s="56"/>
      <c r="O210" s="35"/>
    </row>
    <row r="211" spans="1:15" s="69" customFormat="1" ht="20.100000000000001" customHeight="1" x14ac:dyDescent="0.25">
      <c r="A211" s="75"/>
      <c r="B211" s="89" t="s">
        <v>108</v>
      </c>
      <c r="C211" s="76"/>
      <c r="D211" s="77"/>
      <c r="E211" s="77"/>
      <c r="F211" s="77"/>
      <c r="G211" s="77"/>
      <c r="H211" s="77"/>
      <c r="I211" s="77"/>
      <c r="J211" s="77"/>
      <c r="K211" s="77"/>
      <c r="L211" s="77"/>
      <c r="M211" s="77"/>
      <c r="N211" s="78"/>
      <c r="O211" s="75"/>
    </row>
    <row r="212" spans="1:15" ht="2.4500000000000002" customHeight="1" x14ac:dyDescent="0.25">
      <c r="A212" s="35"/>
      <c r="B212" s="49"/>
      <c r="C212" s="35"/>
      <c r="D212" s="55"/>
      <c r="E212" s="55"/>
      <c r="F212" s="55"/>
      <c r="G212" s="55"/>
      <c r="H212" s="55"/>
      <c r="I212" s="55"/>
      <c r="J212" s="55"/>
      <c r="K212" s="55"/>
      <c r="L212" s="55"/>
      <c r="M212" s="55"/>
      <c r="N212" s="56"/>
      <c r="O212" s="35"/>
    </row>
    <row r="213" spans="1:15" ht="15" x14ac:dyDescent="0.25">
      <c r="A213" s="35"/>
      <c r="B213" s="51">
        <v>3.11</v>
      </c>
      <c r="C213" s="52" t="str" cm="1">
        <f t="array" ref="C213">_xlfn.IFS(OR('1. Self-assessment'!I115="Not applicable",'1. Self-assessment'!I115="Non-module"),"n/a",AND('1. Self-assessment'!I115="Applicable",ISBLANK('1. Self-assessment'!K115)),"",AND('1. Self-assessment'!I115="Applicable",NOT(ISBLANK('1. Self-assessment'!K115))),'1. Self-assessment'!K115)</f>
        <v/>
      </c>
      <c r="D213" s="53" t="str">
        <f>IF(AND($C213&gt;=0%,$C213&lt;=9.99%),C213,"")</f>
        <v/>
      </c>
      <c r="E213" s="53" t="str">
        <f>IF(AND($C213&gt;=10%,$C213&lt;=19.99%),C213,"")</f>
        <v/>
      </c>
      <c r="F213" s="53" t="str">
        <f>IF(AND($C213&gt;=20%,$C213&lt;=29.99%),C213,"")</f>
        <v/>
      </c>
      <c r="G213" s="53" t="str">
        <f>IF(AND($C213&gt;=30%,$C213&lt;=39.99%),C213,"")</f>
        <v/>
      </c>
      <c r="H213" s="53" t="str">
        <f>IF(AND($C213&gt;=40%,$C213&lt;=49.99%),C213,"")</f>
        <v/>
      </c>
      <c r="I213" s="53" t="str">
        <f>IF(AND($C213&gt;=50%,$C213&lt;=59.99%),C213,"")</f>
        <v/>
      </c>
      <c r="J213" s="53" t="str">
        <f>IF(AND($C213&gt;=60%,$C213&lt;=69.99%),C213,"")</f>
        <v/>
      </c>
      <c r="K213" s="53" t="str">
        <f>IF(AND($C213&gt;=70%,$C213&lt;=79.99%),C213,"")</f>
        <v/>
      </c>
      <c r="L213" s="53" t="str">
        <f>IF(AND($C213&gt;=80%,$C213&lt;=89.99%),C213,"")</f>
        <v/>
      </c>
      <c r="M213" s="53" t="str">
        <f>IF(AND($C213&gt;=90%,$C213&lt;=99.99%),C213,"")</f>
        <v/>
      </c>
      <c r="N213" s="54" t="str">
        <f>IF($C213=100%,C213,"")</f>
        <v/>
      </c>
      <c r="O213" s="35"/>
    </row>
    <row r="214" spans="1:15" ht="2.4500000000000002" customHeight="1" x14ac:dyDescent="0.25">
      <c r="A214" s="35"/>
      <c r="B214" s="49"/>
      <c r="C214" s="35"/>
      <c r="D214" s="55"/>
      <c r="E214" s="55"/>
      <c r="F214" s="55"/>
      <c r="G214" s="55"/>
      <c r="H214" s="55"/>
      <c r="I214" s="55"/>
      <c r="J214" s="55"/>
      <c r="K214" s="55"/>
      <c r="L214" s="55"/>
      <c r="M214" s="55"/>
      <c r="N214" s="56"/>
      <c r="O214" s="35"/>
    </row>
    <row r="215" spans="1:15" s="69" customFormat="1" ht="20.100000000000001" customHeight="1" x14ac:dyDescent="0.25">
      <c r="A215" s="75"/>
      <c r="B215" s="89" t="s">
        <v>110</v>
      </c>
      <c r="C215" s="76"/>
      <c r="D215" s="77"/>
      <c r="E215" s="77"/>
      <c r="F215" s="77"/>
      <c r="G215" s="77"/>
      <c r="H215" s="77"/>
      <c r="I215" s="77"/>
      <c r="J215" s="77"/>
      <c r="K215" s="77"/>
      <c r="L215" s="77"/>
      <c r="M215" s="77"/>
      <c r="N215" s="78"/>
      <c r="O215" s="75"/>
    </row>
    <row r="216" spans="1:15" ht="2.4500000000000002" customHeight="1" x14ac:dyDescent="0.25">
      <c r="A216" s="35"/>
      <c r="B216" s="49"/>
      <c r="C216" s="35"/>
      <c r="D216" s="55"/>
      <c r="E216" s="55"/>
      <c r="F216" s="55"/>
      <c r="G216" s="55"/>
      <c r="H216" s="55"/>
      <c r="I216" s="55"/>
      <c r="J216" s="55"/>
      <c r="K216" s="55"/>
      <c r="L216" s="55"/>
      <c r="M216" s="55"/>
      <c r="N216" s="56"/>
      <c r="O216" s="35"/>
    </row>
    <row r="217" spans="1:15" ht="15" x14ac:dyDescent="0.25">
      <c r="A217" s="35"/>
      <c r="B217" s="51">
        <v>3.12</v>
      </c>
      <c r="C217" s="52" t="str" cm="1">
        <f t="array" ref="C217">_xlfn.IFS(OR('1. Self-assessment'!I117="Not applicable",'1. Self-assessment'!I117="Non-module"),"n/a",AND('1. Self-assessment'!I117="Applicable",ISBLANK('1. Self-assessment'!K117)),"",AND('1. Self-assessment'!I117="Applicable",NOT(ISBLANK('1. Self-assessment'!K117))),'1. Self-assessment'!K117)</f>
        <v/>
      </c>
      <c r="D217" s="53" t="str">
        <f>IF(AND($C217&gt;=0%,$C217&lt;=9.99%),C217,"")</f>
        <v/>
      </c>
      <c r="E217" s="53" t="str">
        <f>IF(AND($C217&gt;=10%,$C217&lt;=19.99%),C217,"")</f>
        <v/>
      </c>
      <c r="F217" s="53" t="str">
        <f>IF(AND($C217&gt;=20%,$C217&lt;=29.99%),C217,"")</f>
        <v/>
      </c>
      <c r="G217" s="53" t="str">
        <f>IF(AND($C217&gt;=30%,$C217&lt;=39.99%),C217,"")</f>
        <v/>
      </c>
      <c r="H217" s="53" t="str">
        <f>IF(AND($C217&gt;=40%,$C217&lt;=49.99%),C217,"")</f>
        <v/>
      </c>
      <c r="I217" s="53" t="str">
        <f>IF(AND($C217&gt;=50%,$C217&lt;=59.99%),C217,"")</f>
        <v/>
      </c>
      <c r="J217" s="53" t="str">
        <f>IF(AND($C217&gt;=60%,$C217&lt;=69.99%),C217,"")</f>
        <v/>
      </c>
      <c r="K217" s="53" t="str">
        <f>IF(AND($C217&gt;=70%,$C217&lt;=79.99%),C217,"")</f>
        <v/>
      </c>
      <c r="L217" s="53" t="str">
        <f>IF(AND($C217&gt;=80%,$C217&lt;=89.99%),C217,"")</f>
        <v/>
      </c>
      <c r="M217" s="53" t="str">
        <f>IF(AND($C217&gt;=90%,$C217&lt;=99.99%),C217,"")</f>
        <v/>
      </c>
      <c r="N217" s="54" t="str">
        <f>IF($C217=100%,C217,"")</f>
        <v/>
      </c>
      <c r="O217" s="35"/>
    </row>
    <row r="218" spans="1:15" ht="2.4500000000000002" customHeight="1" x14ac:dyDescent="0.25">
      <c r="B218" s="57"/>
      <c r="C218" s="58"/>
      <c r="D218" s="58"/>
      <c r="E218" s="58"/>
      <c r="F218" s="58"/>
      <c r="G218" s="58"/>
      <c r="H218" s="58"/>
      <c r="I218" s="58"/>
      <c r="J218" s="58"/>
      <c r="K218" s="58"/>
      <c r="L218" s="58"/>
      <c r="M218" s="58"/>
      <c r="N218" s="59"/>
    </row>
  </sheetData>
  <mergeCells count="2">
    <mergeCell ref="L5:N5"/>
    <mergeCell ref="E3:N3"/>
  </mergeCells>
  <conditionalFormatting sqref="D13">
    <cfRule type="expression" dxfId="707" priority="708">
      <formula>AND($C13&gt;=0%,$C13&lt;80%)</formula>
    </cfRule>
  </conditionalFormatting>
  <conditionalFormatting sqref="D17">
    <cfRule type="expression" dxfId="706" priority="696">
      <formula>AND($C17&gt;=0%,$C17&lt;80%)</formula>
    </cfRule>
  </conditionalFormatting>
  <conditionalFormatting sqref="D19">
    <cfRule type="expression" dxfId="705" priority="684">
      <formula>AND($C19&gt;=0%,$C19&lt;80%)</formula>
    </cfRule>
  </conditionalFormatting>
  <conditionalFormatting sqref="D21">
    <cfRule type="expression" dxfId="704" priority="672">
      <formula>AND($C21&gt;=0%,$C21&lt;80%)</formula>
    </cfRule>
  </conditionalFormatting>
  <conditionalFormatting sqref="D23">
    <cfRule type="expression" dxfId="703" priority="660">
      <formula>AND($C23&gt;=0%,$C23&lt;80%)</formula>
    </cfRule>
  </conditionalFormatting>
  <conditionalFormatting sqref="D27">
    <cfRule type="expression" dxfId="702" priority="648">
      <formula>AND($C27&gt;=0%,$C27&lt;80%)</formula>
    </cfRule>
  </conditionalFormatting>
  <conditionalFormatting sqref="D32">
    <cfRule type="expression" dxfId="701" priority="636">
      <formula>AND($C32&gt;=0%,$C32&lt;80%)</formula>
    </cfRule>
  </conditionalFormatting>
  <conditionalFormatting sqref="D36">
    <cfRule type="expression" dxfId="700" priority="624">
      <formula>AND($C36&gt;=0%,$C36&lt;80%)</formula>
    </cfRule>
  </conditionalFormatting>
  <conditionalFormatting sqref="D38">
    <cfRule type="expression" dxfId="699" priority="612">
      <formula>AND($C38&gt;=0%,$C38&lt;80%)</formula>
    </cfRule>
  </conditionalFormatting>
  <conditionalFormatting sqref="D42">
    <cfRule type="expression" dxfId="698" priority="600">
      <formula>AND($C42&gt;=0%,$C42&lt;80%)</formula>
    </cfRule>
  </conditionalFormatting>
  <conditionalFormatting sqref="D46">
    <cfRule type="expression" dxfId="697" priority="588">
      <formula>AND($C46&gt;=0%,$C46&lt;80%)</formula>
    </cfRule>
  </conditionalFormatting>
  <conditionalFormatting sqref="D48">
    <cfRule type="expression" dxfId="696" priority="576">
      <formula>AND($C48&gt;=0%,$C48&lt;80%)</formula>
    </cfRule>
  </conditionalFormatting>
  <conditionalFormatting sqref="D52">
    <cfRule type="expression" dxfId="695" priority="564">
      <formula>AND($C52&gt;=0%,$C52&lt;80%)</formula>
    </cfRule>
  </conditionalFormatting>
  <conditionalFormatting sqref="D54">
    <cfRule type="expression" dxfId="694" priority="552">
      <formula>AND($C54&gt;=0%,$C54&lt;80%)</formula>
    </cfRule>
  </conditionalFormatting>
  <conditionalFormatting sqref="D58">
    <cfRule type="expression" dxfId="693" priority="540">
      <formula>AND($C58&gt;=0%,$C58&lt;80%)</formula>
    </cfRule>
  </conditionalFormatting>
  <conditionalFormatting sqref="D62">
    <cfRule type="expression" dxfId="692" priority="528">
      <formula>AND($C62&gt;=0%,$C62&lt;80%)</formula>
    </cfRule>
  </conditionalFormatting>
  <conditionalFormatting sqref="D64">
    <cfRule type="expression" dxfId="691" priority="516">
      <formula>AND($C64&gt;=0%,$C64&lt;80%)</formula>
    </cfRule>
  </conditionalFormatting>
  <conditionalFormatting sqref="D69">
    <cfRule type="expression" dxfId="690" priority="504">
      <formula>AND($C69&gt;=0%,$C69&lt;80%)</formula>
    </cfRule>
  </conditionalFormatting>
  <conditionalFormatting sqref="D71">
    <cfRule type="expression" dxfId="689" priority="492">
      <formula>AND($C71&gt;=0%,$C71&lt;80%)</formula>
    </cfRule>
  </conditionalFormatting>
  <conditionalFormatting sqref="D73">
    <cfRule type="expression" dxfId="688" priority="480">
      <formula>AND($C73&gt;=0%,$C73&lt;80%)</formula>
    </cfRule>
  </conditionalFormatting>
  <conditionalFormatting sqref="D77">
    <cfRule type="expression" dxfId="687" priority="468">
      <formula>AND($C77&gt;=0%,$C77&lt;80%)</formula>
    </cfRule>
  </conditionalFormatting>
  <conditionalFormatting sqref="D81">
    <cfRule type="expression" dxfId="686" priority="456">
      <formula>AND($C81&gt;=0%,$C81&lt;80%)</formula>
    </cfRule>
  </conditionalFormatting>
  <conditionalFormatting sqref="D83">
    <cfRule type="expression" dxfId="685" priority="444">
      <formula>AND($C83&gt;=0%,$C83&lt;80%)</formula>
    </cfRule>
  </conditionalFormatting>
  <conditionalFormatting sqref="D87">
    <cfRule type="expression" dxfId="684" priority="432">
      <formula>AND($C87&gt;=0%,$C87&lt;80%)</formula>
    </cfRule>
  </conditionalFormatting>
  <conditionalFormatting sqref="D92">
    <cfRule type="expression" dxfId="683" priority="420">
      <formula>AND($C92&gt;=0%,$C92&lt;80%)</formula>
    </cfRule>
  </conditionalFormatting>
  <conditionalFormatting sqref="D94">
    <cfRule type="expression" dxfId="682" priority="408">
      <formula>AND($C94&gt;=0%,$C94&lt;80%)</formula>
    </cfRule>
  </conditionalFormatting>
  <conditionalFormatting sqref="D96">
    <cfRule type="expression" dxfId="681" priority="396">
      <formula>AND($C96&gt;=0%,$C96&lt;80%)</formula>
    </cfRule>
  </conditionalFormatting>
  <conditionalFormatting sqref="D100">
    <cfRule type="expression" dxfId="680" priority="384">
      <formula>AND($C100&gt;=0%,$C100&lt;80%)</formula>
    </cfRule>
  </conditionalFormatting>
  <conditionalFormatting sqref="D102">
    <cfRule type="expression" dxfId="679" priority="372">
      <formula>AND($C102&gt;=0%,$C102&lt;80%)</formula>
    </cfRule>
  </conditionalFormatting>
  <conditionalFormatting sqref="D104">
    <cfRule type="expression" dxfId="678" priority="360">
      <formula>AND($C104&gt;=0%,$C104&lt;80%)</formula>
    </cfRule>
  </conditionalFormatting>
  <conditionalFormatting sqref="D109">
    <cfRule type="expression" dxfId="677" priority="348">
      <formula>AND($C109&gt;=0%,$C109&lt;80%)</formula>
    </cfRule>
  </conditionalFormatting>
  <conditionalFormatting sqref="D111">
    <cfRule type="expression" dxfId="676" priority="336">
      <formula>AND($C111&gt;=0%,$C111&lt;80%)</formula>
    </cfRule>
  </conditionalFormatting>
  <conditionalFormatting sqref="D115">
    <cfRule type="expression" dxfId="675" priority="324">
      <formula>AND($C115&gt;=0%,$C115&lt;80%)</formula>
    </cfRule>
  </conditionalFormatting>
  <conditionalFormatting sqref="D117">
    <cfRule type="expression" dxfId="674" priority="312">
      <formula>AND($C117&gt;=0%,$C117&lt;80%)</formula>
    </cfRule>
  </conditionalFormatting>
  <conditionalFormatting sqref="D121">
    <cfRule type="expression" dxfId="673" priority="300">
      <formula>AND($C121&gt;=0%,$C121&lt;80%)</formula>
    </cfRule>
  </conditionalFormatting>
  <conditionalFormatting sqref="D125">
    <cfRule type="expression" dxfId="672" priority="288">
      <formula>AND($C125&gt;=0%,$C125&lt;80%)</formula>
    </cfRule>
  </conditionalFormatting>
  <conditionalFormatting sqref="D131">
    <cfRule type="expression" dxfId="671" priority="276">
      <formula>AND($C131&gt;=0%,$C131&lt;80%)</formula>
    </cfRule>
  </conditionalFormatting>
  <conditionalFormatting sqref="D133">
    <cfRule type="expression" dxfId="670" priority="264">
      <formula>AND($C133&gt;=0%,$C133&lt;80%)</formula>
    </cfRule>
  </conditionalFormatting>
  <conditionalFormatting sqref="D135">
    <cfRule type="expression" dxfId="669" priority="252">
      <formula>AND($C135&gt;=0%,$C135&lt;80%)</formula>
    </cfRule>
  </conditionalFormatting>
  <conditionalFormatting sqref="D139">
    <cfRule type="expression" dxfId="668" priority="240">
      <formula>AND($C139&gt;=0%,$C139&lt;80%)</formula>
    </cfRule>
  </conditionalFormatting>
  <conditionalFormatting sqref="D144">
    <cfRule type="expression" dxfId="667" priority="228">
      <formula>AND($C144&gt;=0%,$C144&lt;80%)</formula>
    </cfRule>
  </conditionalFormatting>
  <conditionalFormatting sqref="D146">
    <cfRule type="expression" dxfId="666" priority="216">
      <formula>AND($C146&gt;=0%,$C146&lt;80%)</formula>
    </cfRule>
  </conditionalFormatting>
  <conditionalFormatting sqref="D151">
    <cfRule type="expression" dxfId="665" priority="204">
      <formula>AND($C151&gt;=0%,$C151&lt;80%)</formula>
    </cfRule>
  </conditionalFormatting>
  <conditionalFormatting sqref="D153">
    <cfRule type="expression" dxfId="664" priority="192">
      <formula>AND($C153&gt;=0%,$C153&lt;80%)</formula>
    </cfRule>
  </conditionalFormatting>
  <conditionalFormatting sqref="D155">
    <cfRule type="expression" dxfId="663" priority="180">
      <formula>AND($C155&gt;=0%,$C155&lt;80%)</formula>
    </cfRule>
  </conditionalFormatting>
  <conditionalFormatting sqref="D159">
    <cfRule type="expression" dxfId="662" priority="168">
      <formula>AND($C159&gt;=0%,$C159&lt;80%)</formula>
    </cfRule>
  </conditionalFormatting>
  <conditionalFormatting sqref="D163">
    <cfRule type="expression" dxfId="661" priority="156">
      <formula>AND($C163&gt;=0%,$C163&lt;80%)</formula>
    </cfRule>
  </conditionalFormatting>
  <conditionalFormatting sqref="D169">
    <cfRule type="expression" dxfId="660" priority="144">
      <formula>AND($C169&gt;=0%,$C169&lt;80%)</formula>
    </cfRule>
  </conditionalFormatting>
  <conditionalFormatting sqref="D173">
    <cfRule type="expression" dxfId="659" priority="132">
      <formula>AND($C173&gt;=0%,$C173&lt;80%)</formula>
    </cfRule>
  </conditionalFormatting>
  <conditionalFormatting sqref="D177">
    <cfRule type="expression" dxfId="658" priority="120">
      <formula>AND($C177&gt;=0%,$C177&lt;80%)</formula>
    </cfRule>
  </conditionalFormatting>
  <conditionalFormatting sqref="D182">
    <cfRule type="expression" dxfId="657" priority="108">
      <formula>AND($C182&gt;=0%,$C182&lt;80%)</formula>
    </cfRule>
  </conditionalFormatting>
  <conditionalFormatting sqref="D187">
    <cfRule type="expression" dxfId="656" priority="96">
      <formula>AND($C187&gt;=0%,$C187&lt;80%)</formula>
    </cfRule>
  </conditionalFormatting>
  <conditionalFormatting sqref="D191">
    <cfRule type="expression" dxfId="655" priority="84">
      <formula>AND($C191&gt;=0%,$C191&lt;80%)</formula>
    </cfRule>
  </conditionalFormatting>
  <conditionalFormatting sqref="D196">
    <cfRule type="expression" dxfId="654" priority="72">
      <formula>AND($C196&gt;=0%,$C196&lt;80%)</formula>
    </cfRule>
  </conditionalFormatting>
  <conditionalFormatting sqref="D200">
    <cfRule type="expression" dxfId="653" priority="60">
      <formula>AND($C200&gt;=0%,$C200&lt;80%)</formula>
    </cfRule>
  </conditionalFormatting>
  <conditionalFormatting sqref="D204">
    <cfRule type="expression" dxfId="652" priority="48">
      <formula>AND($C204&gt;=0%,$C204&lt;80%)</formula>
    </cfRule>
  </conditionalFormatting>
  <conditionalFormatting sqref="D209">
    <cfRule type="expression" dxfId="651" priority="36">
      <formula>AND($C209&gt;=0%,$C209&lt;80%)</formula>
    </cfRule>
  </conditionalFormatting>
  <conditionalFormatting sqref="D213">
    <cfRule type="expression" dxfId="650" priority="24">
      <formula>AND($C213&gt;=0%,$C213&lt;80%)</formula>
    </cfRule>
  </conditionalFormatting>
  <conditionalFormatting sqref="D217">
    <cfRule type="expression" dxfId="649" priority="12">
      <formula>AND($C217&gt;=0%,$C217&lt;80%)</formula>
    </cfRule>
  </conditionalFormatting>
  <conditionalFormatting sqref="D13:E13">
    <cfRule type="expression" dxfId="648" priority="707">
      <formula>AND($C13&gt;=10%,$C13&lt;80%)</formula>
    </cfRule>
  </conditionalFormatting>
  <conditionalFormatting sqref="D17:E17">
    <cfRule type="expression" dxfId="647" priority="695">
      <formula>AND($C17&gt;=10%,$C17&lt;80%)</formula>
    </cfRule>
  </conditionalFormatting>
  <conditionalFormatting sqref="D19:E19">
    <cfRule type="expression" dxfId="646" priority="683">
      <formula>AND($C19&gt;=10%,$C19&lt;80%)</formula>
    </cfRule>
  </conditionalFormatting>
  <conditionalFormatting sqref="D21:E21">
    <cfRule type="expression" dxfId="645" priority="671">
      <formula>AND($C21&gt;=10%,$C21&lt;80%)</formula>
    </cfRule>
  </conditionalFormatting>
  <conditionalFormatting sqref="D23:E23">
    <cfRule type="expression" dxfId="644" priority="659">
      <formula>AND($C23&gt;=10%,$C23&lt;80%)</formula>
    </cfRule>
  </conditionalFormatting>
  <conditionalFormatting sqref="D27:E27">
    <cfRule type="expression" dxfId="643" priority="647">
      <formula>AND($C27&gt;=10%,$C27&lt;80%)</formula>
    </cfRule>
  </conditionalFormatting>
  <conditionalFormatting sqref="D32:E32">
    <cfRule type="expression" dxfId="642" priority="635">
      <formula>AND($C32&gt;=10%,$C32&lt;80%)</formula>
    </cfRule>
  </conditionalFormatting>
  <conditionalFormatting sqref="D36:E36">
    <cfRule type="expression" dxfId="641" priority="623">
      <formula>AND($C36&gt;=10%,$C36&lt;80%)</formula>
    </cfRule>
  </conditionalFormatting>
  <conditionalFormatting sqref="D38:E38">
    <cfRule type="expression" dxfId="640" priority="611">
      <formula>AND($C38&gt;=10%,$C38&lt;80%)</formula>
    </cfRule>
  </conditionalFormatting>
  <conditionalFormatting sqref="D42:E42">
    <cfRule type="expression" dxfId="639" priority="599">
      <formula>AND($C42&gt;=10%,$C42&lt;80%)</formula>
    </cfRule>
  </conditionalFormatting>
  <conditionalFormatting sqref="D46:E46">
    <cfRule type="expression" dxfId="638" priority="587">
      <formula>AND($C46&gt;=10%,$C46&lt;80%)</formula>
    </cfRule>
  </conditionalFormatting>
  <conditionalFormatting sqref="D48:E48">
    <cfRule type="expression" dxfId="637" priority="575">
      <formula>AND($C48&gt;=10%,$C48&lt;80%)</formula>
    </cfRule>
  </conditionalFormatting>
  <conditionalFormatting sqref="D52:E52">
    <cfRule type="expression" dxfId="636" priority="563">
      <formula>AND($C52&gt;=10%,$C52&lt;80%)</formula>
    </cfRule>
  </conditionalFormatting>
  <conditionalFormatting sqref="D54:E54">
    <cfRule type="expression" dxfId="635" priority="551">
      <formula>AND($C54&gt;=10%,$C54&lt;80%)</formula>
    </cfRule>
  </conditionalFormatting>
  <conditionalFormatting sqref="D58:E58">
    <cfRule type="expression" dxfId="634" priority="539">
      <formula>AND($C58&gt;=10%,$C58&lt;80%)</formula>
    </cfRule>
  </conditionalFormatting>
  <conditionalFormatting sqref="D62:E62">
    <cfRule type="expression" dxfId="633" priority="527">
      <formula>AND($C62&gt;=10%,$C62&lt;80%)</formula>
    </cfRule>
  </conditionalFormatting>
  <conditionalFormatting sqref="D64:E64">
    <cfRule type="expression" dxfId="632" priority="515">
      <formula>AND($C64&gt;=10%,$C64&lt;80%)</formula>
    </cfRule>
  </conditionalFormatting>
  <conditionalFormatting sqref="D69:E69">
    <cfRule type="expression" dxfId="631" priority="503">
      <formula>AND($C69&gt;=10%,$C69&lt;80%)</formula>
    </cfRule>
  </conditionalFormatting>
  <conditionalFormatting sqref="D71:E71">
    <cfRule type="expression" dxfId="630" priority="491">
      <formula>AND($C71&gt;=10%,$C71&lt;80%)</formula>
    </cfRule>
  </conditionalFormatting>
  <conditionalFormatting sqref="D73:E73">
    <cfRule type="expression" dxfId="629" priority="479">
      <formula>AND($C73&gt;=10%,$C73&lt;80%)</formula>
    </cfRule>
  </conditionalFormatting>
  <conditionalFormatting sqref="D77:E77">
    <cfRule type="expression" dxfId="628" priority="467">
      <formula>AND($C77&gt;=10%,$C77&lt;80%)</formula>
    </cfRule>
  </conditionalFormatting>
  <conditionalFormatting sqref="D81:E81">
    <cfRule type="expression" dxfId="627" priority="455">
      <formula>AND($C81&gt;=10%,$C81&lt;80%)</formula>
    </cfRule>
  </conditionalFormatting>
  <conditionalFormatting sqref="D83:E83">
    <cfRule type="expression" dxfId="626" priority="443">
      <formula>AND($C83&gt;=10%,$C83&lt;80%)</formula>
    </cfRule>
  </conditionalFormatting>
  <conditionalFormatting sqref="D87:E87">
    <cfRule type="expression" dxfId="625" priority="431">
      <formula>AND($C87&gt;=10%,$C87&lt;80%)</formula>
    </cfRule>
  </conditionalFormatting>
  <conditionalFormatting sqref="D92:E92">
    <cfRule type="expression" dxfId="624" priority="419">
      <formula>AND($C92&gt;=10%,$C92&lt;80%)</formula>
    </cfRule>
  </conditionalFormatting>
  <conditionalFormatting sqref="D94:E94">
    <cfRule type="expression" dxfId="623" priority="407">
      <formula>AND($C94&gt;=10%,$C94&lt;80%)</formula>
    </cfRule>
  </conditionalFormatting>
  <conditionalFormatting sqref="D96:E96">
    <cfRule type="expression" dxfId="622" priority="395">
      <formula>AND($C96&gt;=10%,$C96&lt;80%)</formula>
    </cfRule>
  </conditionalFormatting>
  <conditionalFormatting sqref="D100:E100">
    <cfRule type="expression" dxfId="621" priority="383">
      <formula>AND($C100&gt;=10%,$C100&lt;80%)</formula>
    </cfRule>
  </conditionalFormatting>
  <conditionalFormatting sqref="D102:E102">
    <cfRule type="expression" dxfId="620" priority="371">
      <formula>AND($C102&gt;=10%,$C102&lt;80%)</formula>
    </cfRule>
  </conditionalFormatting>
  <conditionalFormatting sqref="D104:E104">
    <cfRule type="expression" dxfId="619" priority="359">
      <formula>AND($C104&gt;=10%,$C104&lt;80%)</formula>
    </cfRule>
  </conditionalFormatting>
  <conditionalFormatting sqref="D109:E109">
    <cfRule type="expression" dxfId="618" priority="347">
      <formula>AND($C109&gt;=10%,$C109&lt;80%)</formula>
    </cfRule>
  </conditionalFormatting>
  <conditionalFormatting sqref="D111:E111">
    <cfRule type="expression" dxfId="617" priority="335">
      <formula>AND($C111&gt;=10%,$C111&lt;80%)</formula>
    </cfRule>
  </conditionalFormatting>
  <conditionalFormatting sqref="D115:E115">
    <cfRule type="expression" dxfId="616" priority="323">
      <formula>AND($C115&gt;=10%,$C115&lt;80%)</formula>
    </cfRule>
  </conditionalFormatting>
  <conditionalFormatting sqref="D117:E117">
    <cfRule type="expression" dxfId="615" priority="311">
      <formula>AND($C117&gt;=10%,$C117&lt;80%)</formula>
    </cfRule>
  </conditionalFormatting>
  <conditionalFormatting sqref="D121:E121">
    <cfRule type="expression" dxfId="614" priority="299">
      <formula>AND($C121&gt;=10%,$C121&lt;80%)</formula>
    </cfRule>
  </conditionalFormatting>
  <conditionalFormatting sqref="D125:E125">
    <cfRule type="expression" dxfId="613" priority="287">
      <formula>AND($C125&gt;=10%,$C125&lt;80%)</formula>
    </cfRule>
  </conditionalFormatting>
  <conditionalFormatting sqref="D131:E131">
    <cfRule type="expression" dxfId="612" priority="275">
      <formula>AND($C131&gt;=10%,$C131&lt;80%)</formula>
    </cfRule>
  </conditionalFormatting>
  <conditionalFormatting sqref="D133:E133">
    <cfRule type="expression" dxfId="611" priority="263">
      <formula>AND($C133&gt;=10%,$C133&lt;80%)</formula>
    </cfRule>
  </conditionalFormatting>
  <conditionalFormatting sqref="D135:E135">
    <cfRule type="expression" dxfId="610" priority="251">
      <formula>AND($C135&gt;=10%,$C135&lt;80%)</formula>
    </cfRule>
  </conditionalFormatting>
  <conditionalFormatting sqref="D139:E139">
    <cfRule type="expression" dxfId="609" priority="239">
      <formula>AND($C139&gt;=10%,$C139&lt;80%)</formula>
    </cfRule>
  </conditionalFormatting>
  <conditionalFormatting sqref="D144:E144">
    <cfRule type="expression" dxfId="608" priority="227">
      <formula>AND($C144&gt;=10%,$C144&lt;80%)</formula>
    </cfRule>
  </conditionalFormatting>
  <conditionalFormatting sqref="D146:E146">
    <cfRule type="expression" dxfId="607" priority="215">
      <formula>AND($C146&gt;=10%,$C146&lt;80%)</formula>
    </cfRule>
  </conditionalFormatting>
  <conditionalFormatting sqref="D151:E151">
    <cfRule type="expression" dxfId="606" priority="203">
      <formula>AND($C151&gt;=10%,$C151&lt;80%)</formula>
    </cfRule>
  </conditionalFormatting>
  <conditionalFormatting sqref="D153:E153">
    <cfRule type="expression" dxfId="605" priority="191">
      <formula>AND($C153&gt;=10%,$C153&lt;80%)</formula>
    </cfRule>
  </conditionalFormatting>
  <conditionalFormatting sqref="D155:E155">
    <cfRule type="expression" dxfId="604" priority="179">
      <formula>AND($C155&gt;=10%,$C155&lt;80%)</formula>
    </cfRule>
  </conditionalFormatting>
  <conditionalFormatting sqref="D159:E159">
    <cfRule type="expression" dxfId="603" priority="167">
      <formula>AND($C159&gt;=10%,$C159&lt;80%)</formula>
    </cfRule>
  </conditionalFormatting>
  <conditionalFormatting sqref="D163:E163">
    <cfRule type="expression" dxfId="602" priority="155">
      <formula>AND($C163&gt;=10%,$C163&lt;80%)</formula>
    </cfRule>
  </conditionalFormatting>
  <conditionalFormatting sqref="D169:E169">
    <cfRule type="expression" dxfId="601" priority="143">
      <formula>AND($C169&gt;=10%,$C169&lt;80%)</formula>
    </cfRule>
  </conditionalFormatting>
  <conditionalFormatting sqref="D173:E173">
    <cfRule type="expression" dxfId="600" priority="131">
      <formula>AND($C173&gt;=10%,$C173&lt;80%)</formula>
    </cfRule>
  </conditionalFormatting>
  <conditionalFormatting sqref="D177:E177">
    <cfRule type="expression" dxfId="599" priority="119">
      <formula>AND($C177&gt;=10%,$C177&lt;80%)</formula>
    </cfRule>
  </conditionalFormatting>
  <conditionalFormatting sqref="D182:E182">
    <cfRule type="expression" dxfId="598" priority="107">
      <formula>AND($C182&gt;=10%,$C182&lt;80%)</formula>
    </cfRule>
  </conditionalFormatting>
  <conditionalFormatting sqref="D187:E187">
    <cfRule type="expression" dxfId="597" priority="95">
      <formula>AND($C187&gt;=10%,$C187&lt;80%)</formula>
    </cfRule>
  </conditionalFormatting>
  <conditionalFormatting sqref="D191:E191">
    <cfRule type="expression" dxfId="596" priority="83">
      <formula>AND($C191&gt;=10%,$C191&lt;80%)</formula>
    </cfRule>
  </conditionalFormatting>
  <conditionalFormatting sqref="D196:E196">
    <cfRule type="expression" dxfId="595" priority="71">
      <formula>AND($C196&gt;=10%,$C196&lt;80%)</formula>
    </cfRule>
  </conditionalFormatting>
  <conditionalFormatting sqref="D200:E200">
    <cfRule type="expression" dxfId="594" priority="59">
      <formula>AND($C200&gt;=10%,$C200&lt;80%)</formula>
    </cfRule>
  </conditionalFormatting>
  <conditionalFormatting sqref="D204:E204">
    <cfRule type="expression" dxfId="593" priority="47">
      <formula>AND($C204&gt;=10%,$C204&lt;80%)</formula>
    </cfRule>
  </conditionalFormatting>
  <conditionalFormatting sqref="D209:E209">
    <cfRule type="expression" dxfId="592" priority="35">
      <formula>AND($C209&gt;=10%,$C209&lt;80%)</formula>
    </cfRule>
  </conditionalFormatting>
  <conditionalFormatting sqref="D213:E213">
    <cfRule type="expression" dxfId="591" priority="23">
      <formula>AND($C213&gt;=10%,$C213&lt;80%)</formula>
    </cfRule>
  </conditionalFormatting>
  <conditionalFormatting sqref="D217:E217">
    <cfRule type="expression" dxfId="590" priority="11">
      <formula>AND($C217&gt;=10%,$C217&lt;80%)</formula>
    </cfRule>
  </conditionalFormatting>
  <conditionalFormatting sqref="D13:F13">
    <cfRule type="expression" dxfId="589" priority="706">
      <formula>AND($C13&gt;=20%,$C13&lt;80%)</formula>
    </cfRule>
  </conditionalFormatting>
  <conditionalFormatting sqref="D17:F17">
    <cfRule type="expression" dxfId="588" priority="694">
      <formula>AND($C17&gt;=20%,$C17&lt;80%)</formula>
    </cfRule>
  </conditionalFormatting>
  <conditionalFormatting sqref="D19:F19">
    <cfRule type="expression" dxfId="587" priority="682">
      <formula>AND($C19&gt;=20%,$C19&lt;80%)</formula>
    </cfRule>
  </conditionalFormatting>
  <conditionalFormatting sqref="D21:F21">
    <cfRule type="expression" dxfId="586" priority="670">
      <formula>AND($C21&gt;=20%,$C21&lt;80%)</formula>
    </cfRule>
  </conditionalFormatting>
  <conditionalFormatting sqref="D23:F23">
    <cfRule type="expression" dxfId="585" priority="658">
      <formula>AND($C23&gt;=20%,$C23&lt;80%)</formula>
    </cfRule>
  </conditionalFormatting>
  <conditionalFormatting sqref="D27:F27">
    <cfRule type="expression" dxfId="584" priority="646">
      <formula>AND($C27&gt;=20%,$C27&lt;80%)</formula>
    </cfRule>
  </conditionalFormatting>
  <conditionalFormatting sqref="D32:F32">
    <cfRule type="expression" dxfId="583" priority="634">
      <formula>AND($C32&gt;=20%,$C32&lt;80%)</formula>
    </cfRule>
  </conditionalFormatting>
  <conditionalFormatting sqref="D36:F36">
    <cfRule type="expression" dxfId="582" priority="622">
      <formula>AND($C36&gt;=20%,$C36&lt;80%)</formula>
    </cfRule>
  </conditionalFormatting>
  <conditionalFormatting sqref="D38:F38">
    <cfRule type="expression" dxfId="581" priority="610">
      <formula>AND($C38&gt;=20%,$C38&lt;80%)</formula>
    </cfRule>
  </conditionalFormatting>
  <conditionalFormatting sqref="D42:F42">
    <cfRule type="expression" dxfId="580" priority="598">
      <formula>AND($C42&gt;=20%,$C42&lt;80%)</formula>
    </cfRule>
  </conditionalFormatting>
  <conditionalFormatting sqref="D46:F46">
    <cfRule type="expression" dxfId="579" priority="586">
      <formula>AND($C46&gt;=20%,$C46&lt;80%)</formula>
    </cfRule>
  </conditionalFormatting>
  <conditionalFormatting sqref="D48:F48">
    <cfRule type="expression" dxfId="578" priority="574">
      <formula>AND($C48&gt;=20%,$C48&lt;80%)</formula>
    </cfRule>
  </conditionalFormatting>
  <conditionalFormatting sqref="D52:F52">
    <cfRule type="expression" dxfId="577" priority="562">
      <formula>AND($C52&gt;=20%,$C52&lt;80%)</formula>
    </cfRule>
  </conditionalFormatting>
  <conditionalFormatting sqref="D54:F54">
    <cfRule type="expression" dxfId="576" priority="550">
      <formula>AND($C54&gt;=20%,$C54&lt;80%)</formula>
    </cfRule>
  </conditionalFormatting>
  <conditionalFormatting sqref="D58:F58">
    <cfRule type="expression" dxfId="575" priority="538">
      <formula>AND($C58&gt;=20%,$C58&lt;80%)</formula>
    </cfRule>
  </conditionalFormatting>
  <conditionalFormatting sqref="D62:F62">
    <cfRule type="expression" dxfId="574" priority="526">
      <formula>AND($C62&gt;=20%,$C62&lt;80%)</formula>
    </cfRule>
  </conditionalFormatting>
  <conditionalFormatting sqref="D64:F64">
    <cfRule type="expression" dxfId="573" priority="514">
      <formula>AND($C64&gt;=20%,$C64&lt;80%)</formula>
    </cfRule>
  </conditionalFormatting>
  <conditionalFormatting sqref="D69:F69">
    <cfRule type="expression" dxfId="572" priority="502">
      <formula>AND($C69&gt;=20%,$C69&lt;80%)</formula>
    </cfRule>
  </conditionalFormatting>
  <conditionalFormatting sqref="D71:F71">
    <cfRule type="expression" dxfId="571" priority="490">
      <formula>AND($C71&gt;=20%,$C71&lt;80%)</formula>
    </cfRule>
  </conditionalFormatting>
  <conditionalFormatting sqref="D73:F73">
    <cfRule type="expression" dxfId="570" priority="478">
      <formula>AND($C73&gt;=20%,$C73&lt;80%)</formula>
    </cfRule>
  </conditionalFormatting>
  <conditionalFormatting sqref="D77:F77">
    <cfRule type="expression" dxfId="569" priority="466">
      <formula>AND($C77&gt;=20%,$C77&lt;80%)</formula>
    </cfRule>
  </conditionalFormatting>
  <conditionalFormatting sqref="D81:F81">
    <cfRule type="expression" dxfId="568" priority="454">
      <formula>AND($C81&gt;=20%,$C81&lt;80%)</formula>
    </cfRule>
  </conditionalFormatting>
  <conditionalFormatting sqref="D83:F83">
    <cfRule type="expression" dxfId="567" priority="442">
      <formula>AND($C83&gt;=20%,$C83&lt;80%)</formula>
    </cfRule>
  </conditionalFormatting>
  <conditionalFormatting sqref="D87:F87">
    <cfRule type="expression" dxfId="566" priority="430">
      <formula>AND($C87&gt;=20%,$C87&lt;80%)</formula>
    </cfRule>
  </conditionalFormatting>
  <conditionalFormatting sqref="D92:F92">
    <cfRule type="expression" dxfId="565" priority="418">
      <formula>AND($C92&gt;=20%,$C92&lt;80%)</formula>
    </cfRule>
  </conditionalFormatting>
  <conditionalFormatting sqref="D94:F94">
    <cfRule type="expression" dxfId="564" priority="406">
      <formula>AND($C94&gt;=20%,$C94&lt;80%)</formula>
    </cfRule>
  </conditionalFormatting>
  <conditionalFormatting sqref="D96:F96">
    <cfRule type="expression" dxfId="563" priority="394">
      <formula>AND($C96&gt;=20%,$C96&lt;80%)</formula>
    </cfRule>
  </conditionalFormatting>
  <conditionalFormatting sqref="D100:F100">
    <cfRule type="expression" dxfId="562" priority="382">
      <formula>AND($C100&gt;=20%,$C100&lt;80%)</formula>
    </cfRule>
  </conditionalFormatting>
  <conditionalFormatting sqref="D102:F102">
    <cfRule type="expression" dxfId="561" priority="370">
      <formula>AND($C102&gt;=20%,$C102&lt;80%)</formula>
    </cfRule>
  </conditionalFormatting>
  <conditionalFormatting sqref="D104:F104">
    <cfRule type="expression" dxfId="560" priority="358">
      <formula>AND($C104&gt;=20%,$C104&lt;80%)</formula>
    </cfRule>
  </conditionalFormatting>
  <conditionalFormatting sqref="D109:F109">
    <cfRule type="expression" dxfId="559" priority="346">
      <formula>AND($C109&gt;=20%,$C109&lt;80%)</formula>
    </cfRule>
  </conditionalFormatting>
  <conditionalFormatting sqref="D111:F111">
    <cfRule type="expression" dxfId="558" priority="334">
      <formula>AND($C111&gt;=20%,$C111&lt;80%)</formula>
    </cfRule>
  </conditionalFormatting>
  <conditionalFormatting sqref="D115:F115">
    <cfRule type="expression" dxfId="557" priority="322">
      <formula>AND($C115&gt;=20%,$C115&lt;80%)</formula>
    </cfRule>
  </conditionalFormatting>
  <conditionalFormatting sqref="D117:F117">
    <cfRule type="expression" dxfId="556" priority="310">
      <formula>AND($C117&gt;=20%,$C117&lt;80%)</formula>
    </cfRule>
  </conditionalFormatting>
  <conditionalFormatting sqref="D121:F121">
    <cfRule type="expression" dxfId="555" priority="298">
      <formula>AND($C121&gt;=20%,$C121&lt;80%)</formula>
    </cfRule>
  </conditionalFormatting>
  <conditionalFormatting sqref="D125:F125">
    <cfRule type="expression" dxfId="554" priority="286">
      <formula>AND($C125&gt;=20%,$C125&lt;80%)</formula>
    </cfRule>
  </conditionalFormatting>
  <conditionalFormatting sqref="D131:F131">
    <cfRule type="expression" dxfId="553" priority="274">
      <formula>AND($C131&gt;=20%,$C131&lt;80%)</formula>
    </cfRule>
  </conditionalFormatting>
  <conditionalFormatting sqref="D133:F133">
    <cfRule type="expression" dxfId="552" priority="262">
      <formula>AND($C133&gt;=20%,$C133&lt;80%)</formula>
    </cfRule>
  </conditionalFormatting>
  <conditionalFormatting sqref="D135:F135">
    <cfRule type="expression" dxfId="551" priority="250">
      <formula>AND($C135&gt;=20%,$C135&lt;80%)</formula>
    </cfRule>
  </conditionalFormatting>
  <conditionalFormatting sqref="D139:F139">
    <cfRule type="expression" dxfId="550" priority="238">
      <formula>AND($C139&gt;=20%,$C139&lt;80%)</formula>
    </cfRule>
  </conditionalFormatting>
  <conditionalFormatting sqref="D144:F144">
    <cfRule type="expression" dxfId="549" priority="226">
      <formula>AND($C144&gt;=20%,$C144&lt;80%)</formula>
    </cfRule>
  </conditionalFormatting>
  <conditionalFormatting sqref="D146:F146">
    <cfRule type="expression" dxfId="548" priority="214">
      <formula>AND($C146&gt;=20%,$C146&lt;80%)</formula>
    </cfRule>
  </conditionalFormatting>
  <conditionalFormatting sqref="D151:F151">
    <cfRule type="expression" dxfId="547" priority="202">
      <formula>AND($C151&gt;=20%,$C151&lt;80%)</formula>
    </cfRule>
  </conditionalFormatting>
  <conditionalFormatting sqref="D153:F153">
    <cfRule type="expression" dxfId="546" priority="190">
      <formula>AND($C153&gt;=20%,$C153&lt;80%)</formula>
    </cfRule>
  </conditionalFormatting>
  <conditionalFormatting sqref="D155:F155">
    <cfRule type="expression" dxfId="545" priority="178">
      <formula>AND($C155&gt;=20%,$C155&lt;80%)</formula>
    </cfRule>
  </conditionalFormatting>
  <conditionalFormatting sqref="D159:F159">
    <cfRule type="expression" dxfId="544" priority="166">
      <formula>AND($C159&gt;=20%,$C159&lt;80%)</formula>
    </cfRule>
  </conditionalFormatting>
  <conditionalFormatting sqref="D163:F163">
    <cfRule type="expression" dxfId="543" priority="154">
      <formula>AND($C163&gt;=20%,$C163&lt;80%)</formula>
    </cfRule>
  </conditionalFormatting>
  <conditionalFormatting sqref="D169:F169">
    <cfRule type="expression" dxfId="542" priority="142">
      <formula>AND($C169&gt;=20%,$C169&lt;80%)</formula>
    </cfRule>
  </conditionalFormatting>
  <conditionalFormatting sqref="D173:F173">
    <cfRule type="expression" dxfId="541" priority="130">
      <formula>AND($C173&gt;=20%,$C173&lt;80%)</formula>
    </cfRule>
  </conditionalFormatting>
  <conditionalFormatting sqref="D177:F177">
    <cfRule type="expression" dxfId="540" priority="118">
      <formula>AND($C177&gt;=20%,$C177&lt;80%)</formula>
    </cfRule>
  </conditionalFormatting>
  <conditionalFormatting sqref="D182:F182">
    <cfRule type="expression" dxfId="539" priority="106">
      <formula>AND($C182&gt;=20%,$C182&lt;80%)</formula>
    </cfRule>
  </conditionalFormatting>
  <conditionalFormatting sqref="D187:F187">
    <cfRule type="expression" dxfId="538" priority="94">
      <formula>AND($C187&gt;=20%,$C187&lt;80%)</formula>
    </cfRule>
  </conditionalFormatting>
  <conditionalFormatting sqref="D191:F191">
    <cfRule type="expression" dxfId="537" priority="82">
      <formula>AND($C191&gt;=20%,$C191&lt;80%)</formula>
    </cfRule>
  </conditionalFormatting>
  <conditionalFormatting sqref="D196:F196">
    <cfRule type="expression" dxfId="536" priority="70">
      <formula>AND($C196&gt;=20%,$C196&lt;80%)</formula>
    </cfRule>
  </conditionalFormatting>
  <conditionalFormatting sqref="D200:F200">
    <cfRule type="expression" dxfId="535" priority="58">
      <formula>AND($C200&gt;=20%,$C200&lt;80%)</formula>
    </cfRule>
  </conditionalFormatting>
  <conditionalFormatting sqref="D204:F204">
    <cfRule type="expression" dxfId="534" priority="46">
      <formula>AND($C204&gt;=20%,$C204&lt;80%)</formula>
    </cfRule>
  </conditionalFormatting>
  <conditionalFormatting sqref="D209:F209">
    <cfRule type="expression" dxfId="533" priority="34">
      <formula>AND($C209&gt;=20%,$C209&lt;80%)</formula>
    </cfRule>
  </conditionalFormatting>
  <conditionalFormatting sqref="D213:F213">
    <cfRule type="expression" dxfId="532" priority="22">
      <formula>AND($C213&gt;=20%,$C213&lt;80%)</formula>
    </cfRule>
  </conditionalFormatting>
  <conditionalFormatting sqref="D217:F217">
    <cfRule type="expression" dxfId="531" priority="10">
      <formula>AND($C217&gt;=20%,$C217&lt;80%)</formula>
    </cfRule>
  </conditionalFormatting>
  <conditionalFormatting sqref="D13:G13">
    <cfRule type="expression" dxfId="530" priority="705">
      <formula>AND($C13&gt;=30%,$C13&lt;80%)</formula>
    </cfRule>
  </conditionalFormatting>
  <conditionalFormatting sqref="D17:G17">
    <cfRule type="expression" dxfId="529" priority="693">
      <formula>AND($C17&gt;=30%,$C17&lt;80%)</formula>
    </cfRule>
  </conditionalFormatting>
  <conditionalFormatting sqref="D19:G19">
    <cfRule type="expression" dxfId="528" priority="681">
      <formula>AND($C19&gt;=30%,$C19&lt;80%)</formula>
    </cfRule>
  </conditionalFormatting>
  <conditionalFormatting sqref="D21:G21">
    <cfRule type="expression" dxfId="527" priority="669">
      <formula>AND($C21&gt;=30%,$C21&lt;80%)</formula>
    </cfRule>
  </conditionalFormatting>
  <conditionalFormatting sqref="D23:G23">
    <cfRule type="expression" dxfId="526" priority="657">
      <formula>AND($C23&gt;=30%,$C23&lt;80%)</formula>
    </cfRule>
  </conditionalFormatting>
  <conditionalFormatting sqref="D27:G27">
    <cfRule type="expression" dxfId="525" priority="645">
      <formula>AND($C27&gt;=30%,$C27&lt;80%)</formula>
    </cfRule>
  </conditionalFormatting>
  <conditionalFormatting sqref="D32:G32">
    <cfRule type="expression" dxfId="524" priority="633">
      <formula>AND($C32&gt;=30%,$C32&lt;80%)</formula>
    </cfRule>
  </conditionalFormatting>
  <conditionalFormatting sqref="D36:G36">
    <cfRule type="expression" dxfId="523" priority="621">
      <formula>AND($C36&gt;=30%,$C36&lt;80%)</formula>
    </cfRule>
  </conditionalFormatting>
  <conditionalFormatting sqref="D38:G38">
    <cfRule type="expression" dxfId="522" priority="609">
      <formula>AND($C38&gt;=30%,$C38&lt;80%)</formula>
    </cfRule>
  </conditionalFormatting>
  <conditionalFormatting sqref="D42:G42">
    <cfRule type="expression" dxfId="521" priority="597">
      <formula>AND($C42&gt;=30%,$C42&lt;80%)</formula>
    </cfRule>
  </conditionalFormatting>
  <conditionalFormatting sqref="D46:G46">
    <cfRule type="expression" dxfId="520" priority="585">
      <formula>AND($C46&gt;=30%,$C46&lt;80%)</formula>
    </cfRule>
  </conditionalFormatting>
  <conditionalFormatting sqref="D48:G48">
    <cfRule type="expression" dxfId="519" priority="573">
      <formula>AND($C48&gt;=30%,$C48&lt;80%)</formula>
    </cfRule>
  </conditionalFormatting>
  <conditionalFormatting sqref="D52:G52">
    <cfRule type="expression" dxfId="518" priority="561">
      <formula>AND($C52&gt;=30%,$C52&lt;80%)</formula>
    </cfRule>
  </conditionalFormatting>
  <conditionalFormatting sqref="D54:G54">
    <cfRule type="expression" dxfId="517" priority="549">
      <formula>AND($C54&gt;=30%,$C54&lt;80%)</formula>
    </cfRule>
  </conditionalFormatting>
  <conditionalFormatting sqref="D58:G58">
    <cfRule type="expression" dxfId="516" priority="537">
      <formula>AND($C58&gt;=30%,$C58&lt;80%)</formula>
    </cfRule>
  </conditionalFormatting>
  <conditionalFormatting sqref="D62:G62">
    <cfRule type="expression" dxfId="515" priority="525">
      <formula>AND($C62&gt;=30%,$C62&lt;80%)</formula>
    </cfRule>
  </conditionalFormatting>
  <conditionalFormatting sqref="D64:G64">
    <cfRule type="expression" dxfId="514" priority="513">
      <formula>AND($C64&gt;=30%,$C64&lt;80%)</formula>
    </cfRule>
  </conditionalFormatting>
  <conditionalFormatting sqref="D69:G69">
    <cfRule type="expression" dxfId="513" priority="501">
      <formula>AND($C69&gt;=30%,$C69&lt;80%)</formula>
    </cfRule>
  </conditionalFormatting>
  <conditionalFormatting sqref="D71:G71">
    <cfRule type="expression" dxfId="512" priority="489">
      <formula>AND($C71&gt;=30%,$C71&lt;80%)</formula>
    </cfRule>
  </conditionalFormatting>
  <conditionalFormatting sqref="D73:G73">
    <cfRule type="expression" dxfId="511" priority="477">
      <formula>AND($C73&gt;=30%,$C73&lt;80%)</formula>
    </cfRule>
  </conditionalFormatting>
  <conditionalFormatting sqref="D77:G77">
    <cfRule type="expression" dxfId="510" priority="465">
      <formula>AND($C77&gt;=30%,$C77&lt;80%)</formula>
    </cfRule>
  </conditionalFormatting>
  <conditionalFormatting sqref="D81:G81">
    <cfRule type="expression" dxfId="509" priority="453">
      <formula>AND($C81&gt;=30%,$C81&lt;80%)</formula>
    </cfRule>
  </conditionalFormatting>
  <conditionalFormatting sqref="D83:G83">
    <cfRule type="expression" dxfId="508" priority="441">
      <formula>AND($C83&gt;=30%,$C83&lt;80%)</formula>
    </cfRule>
  </conditionalFormatting>
  <conditionalFormatting sqref="D87:G87">
    <cfRule type="expression" dxfId="507" priority="429">
      <formula>AND($C87&gt;=30%,$C87&lt;80%)</formula>
    </cfRule>
  </conditionalFormatting>
  <conditionalFormatting sqref="D92:G92">
    <cfRule type="expression" dxfId="506" priority="417">
      <formula>AND($C92&gt;=30%,$C92&lt;80%)</formula>
    </cfRule>
  </conditionalFormatting>
  <conditionalFormatting sqref="D94:G94">
    <cfRule type="expression" dxfId="505" priority="405">
      <formula>AND($C94&gt;=30%,$C94&lt;80%)</formula>
    </cfRule>
  </conditionalFormatting>
  <conditionalFormatting sqref="D96:G96">
    <cfRule type="expression" dxfId="504" priority="393">
      <formula>AND($C96&gt;=30%,$C96&lt;80%)</formula>
    </cfRule>
  </conditionalFormatting>
  <conditionalFormatting sqref="D100:G100">
    <cfRule type="expression" dxfId="503" priority="381">
      <formula>AND($C100&gt;=30%,$C100&lt;80%)</formula>
    </cfRule>
  </conditionalFormatting>
  <conditionalFormatting sqref="D102:G102">
    <cfRule type="expression" dxfId="502" priority="369">
      <formula>AND($C102&gt;=30%,$C102&lt;80%)</formula>
    </cfRule>
  </conditionalFormatting>
  <conditionalFormatting sqref="D104:G104">
    <cfRule type="expression" dxfId="501" priority="357">
      <formula>AND($C104&gt;=30%,$C104&lt;80%)</formula>
    </cfRule>
  </conditionalFormatting>
  <conditionalFormatting sqref="D109:G109">
    <cfRule type="expression" dxfId="500" priority="345">
      <formula>AND($C109&gt;=30%,$C109&lt;80%)</formula>
    </cfRule>
  </conditionalFormatting>
  <conditionalFormatting sqref="D111:G111">
    <cfRule type="expression" dxfId="499" priority="333">
      <formula>AND($C111&gt;=30%,$C111&lt;80%)</formula>
    </cfRule>
  </conditionalFormatting>
  <conditionalFormatting sqref="D115:G115">
    <cfRule type="expression" dxfId="498" priority="321">
      <formula>AND($C115&gt;=30%,$C115&lt;80%)</formula>
    </cfRule>
  </conditionalFormatting>
  <conditionalFormatting sqref="D117:G117">
    <cfRule type="expression" dxfId="497" priority="309">
      <formula>AND($C117&gt;=30%,$C117&lt;80%)</formula>
    </cfRule>
  </conditionalFormatting>
  <conditionalFormatting sqref="D121:G121">
    <cfRule type="expression" dxfId="496" priority="297">
      <formula>AND($C121&gt;=30%,$C121&lt;80%)</formula>
    </cfRule>
  </conditionalFormatting>
  <conditionalFormatting sqref="D125:G125">
    <cfRule type="expression" dxfId="495" priority="285">
      <formula>AND($C125&gt;=30%,$C125&lt;80%)</formula>
    </cfRule>
  </conditionalFormatting>
  <conditionalFormatting sqref="D131:G131">
    <cfRule type="expression" dxfId="494" priority="273">
      <formula>AND($C131&gt;=30%,$C131&lt;80%)</formula>
    </cfRule>
  </conditionalFormatting>
  <conditionalFormatting sqref="D133:G133">
    <cfRule type="expression" dxfId="493" priority="261">
      <formula>AND($C133&gt;=30%,$C133&lt;80%)</formula>
    </cfRule>
  </conditionalFormatting>
  <conditionalFormatting sqref="D135:G135">
    <cfRule type="expression" dxfId="492" priority="249">
      <formula>AND($C135&gt;=30%,$C135&lt;80%)</formula>
    </cfRule>
  </conditionalFormatting>
  <conditionalFormatting sqref="D139:G139">
    <cfRule type="expression" dxfId="491" priority="237">
      <formula>AND($C139&gt;=30%,$C139&lt;80%)</formula>
    </cfRule>
  </conditionalFormatting>
  <conditionalFormatting sqref="D144:G144">
    <cfRule type="expression" dxfId="490" priority="225">
      <formula>AND($C144&gt;=30%,$C144&lt;80%)</formula>
    </cfRule>
  </conditionalFormatting>
  <conditionalFormatting sqref="D146:G146">
    <cfRule type="expression" dxfId="489" priority="213">
      <formula>AND($C146&gt;=30%,$C146&lt;80%)</formula>
    </cfRule>
  </conditionalFormatting>
  <conditionalFormatting sqref="D151:G151">
    <cfRule type="expression" dxfId="488" priority="201">
      <formula>AND($C151&gt;=30%,$C151&lt;80%)</formula>
    </cfRule>
  </conditionalFormatting>
  <conditionalFormatting sqref="D153:G153">
    <cfRule type="expression" dxfId="487" priority="189">
      <formula>AND($C153&gt;=30%,$C153&lt;80%)</formula>
    </cfRule>
  </conditionalFormatting>
  <conditionalFormatting sqref="D155:G155">
    <cfRule type="expression" dxfId="486" priority="177">
      <formula>AND($C155&gt;=30%,$C155&lt;80%)</formula>
    </cfRule>
  </conditionalFormatting>
  <conditionalFormatting sqref="D159:G159">
    <cfRule type="expression" dxfId="485" priority="165">
      <formula>AND($C159&gt;=30%,$C159&lt;80%)</formula>
    </cfRule>
  </conditionalFormatting>
  <conditionalFormatting sqref="D163:G163">
    <cfRule type="expression" dxfId="484" priority="153">
      <formula>AND($C163&gt;=30%,$C163&lt;80%)</formula>
    </cfRule>
  </conditionalFormatting>
  <conditionalFormatting sqref="D169:G169">
    <cfRule type="expression" dxfId="483" priority="141">
      <formula>AND($C169&gt;=30%,$C169&lt;80%)</formula>
    </cfRule>
  </conditionalFormatting>
  <conditionalFormatting sqref="D173:G173">
    <cfRule type="expression" dxfId="482" priority="129">
      <formula>AND($C173&gt;=30%,$C173&lt;80%)</formula>
    </cfRule>
  </conditionalFormatting>
  <conditionalFormatting sqref="D177:G177">
    <cfRule type="expression" dxfId="481" priority="117">
      <formula>AND($C177&gt;=30%,$C177&lt;80%)</formula>
    </cfRule>
  </conditionalFormatting>
  <conditionalFormatting sqref="D182:G182">
    <cfRule type="expression" dxfId="480" priority="105">
      <formula>AND($C182&gt;=30%,$C182&lt;80%)</formula>
    </cfRule>
  </conditionalFormatting>
  <conditionalFormatting sqref="D187:G187">
    <cfRule type="expression" dxfId="479" priority="93">
      <formula>AND($C187&gt;=30%,$C187&lt;80%)</formula>
    </cfRule>
  </conditionalFormatting>
  <conditionalFormatting sqref="D191:G191">
    <cfRule type="expression" dxfId="478" priority="81">
      <formula>AND($C191&gt;=30%,$C191&lt;80%)</formula>
    </cfRule>
  </conditionalFormatting>
  <conditionalFormatting sqref="D196:G196">
    <cfRule type="expression" dxfId="477" priority="69">
      <formula>AND($C196&gt;=30%,$C196&lt;80%)</formula>
    </cfRule>
  </conditionalFormatting>
  <conditionalFormatting sqref="D200:G200">
    <cfRule type="expression" dxfId="476" priority="57">
      <formula>AND($C200&gt;=30%,$C200&lt;80%)</formula>
    </cfRule>
  </conditionalFormatting>
  <conditionalFormatting sqref="D204:G204">
    <cfRule type="expression" dxfId="475" priority="45">
      <formula>AND($C204&gt;=30%,$C204&lt;80%)</formula>
    </cfRule>
  </conditionalFormatting>
  <conditionalFormatting sqref="D209:G209">
    <cfRule type="expression" dxfId="474" priority="33">
      <formula>AND($C209&gt;=30%,$C209&lt;80%)</formula>
    </cfRule>
  </conditionalFormatting>
  <conditionalFormatting sqref="D213:G213">
    <cfRule type="expression" dxfId="473" priority="21">
      <formula>AND($C213&gt;=30%,$C213&lt;80%)</formula>
    </cfRule>
  </conditionalFormatting>
  <conditionalFormatting sqref="D217:G217">
    <cfRule type="expression" dxfId="472" priority="9">
      <formula>AND($C217&gt;=30%,$C217&lt;80%)</formula>
    </cfRule>
  </conditionalFormatting>
  <conditionalFormatting sqref="D13:H13">
    <cfRule type="expression" dxfId="471" priority="704">
      <formula>AND($C13&gt;=40%,$C13&lt;80%)</formula>
    </cfRule>
  </conditionalFormatting>
  <conditionalFormatting sqref="D17:H17">
    <cfRule type="expression" dxfId="470" priority="692">
      <formula>AND($C17&gt;=40%,$C17&lt;80%)</formula>
    </cfRule>
  </conditionalFormatting>
  <conditionalFormatting sqref="D19:H19">
    <cfRule type="expression" dxfId="469" priority="680">
      <formula>AND($C19&gt;=40%,$C19&lt;80%)</formula>
    </cfRule>
  </conditionalFormatting>
  <conditionalFormatting sqref="D21:H21">
    <cfRule type="expression" dxfId="468" priority="668">
      <formula>AND($C21&gt;=40%,$C21&lt;80%)</formula>
    </cfRule>
  </conditionalFormatting>
  <conditionalFormatting sqref="D23:H23">
    <cfRule type="expression" dxfId="467" priority="656">
      <formula>AND($C23&gt;=40%,$C23&lt;80%)</formula>
    </cfRule>
  </conditionalFormatting>
  <conditionalFormatting sqref="D27:H27">
    <cfRule type="expression" dxfId="466" priority="644">
      <formula>AND($C27&gt;=40%,$C27&lt;80%)</formula>
    </cfRule>
  </conditionalFormatting>
  <conditionalFormatting sqref="D32:H32">
    <cfRule type="expression" dxfId="465" priority="632">
      <formula>AND($C32&gt;=40%,$C32&lt;80%)</formula>
    </cfRule>
  </conditionalFormatting>
  <conditionalFormatting sqref="D36:H36">
    <cfRule type="expression" dxfId="464" priority="620">
      <formula>AND($C36&gt;=40%,$C36&lt;80%)</formula>
    </cfRule>
  </conditionalFormatting>
  <conditionalFormatting sqref="D38:H38">
    <cfRule type="expression" dxfId="463" priority="608">
      <formula>AND($C38&gt;=40%,$C38&lt;80%)</formula>
    </cfRule>
  </conditionalFormatting>
  <conditionalFormatting sqref="D42:H42">
    <cfRule type="expression" dxfId="462" priority="596">
      <formula>AND($C42&gt;=40%,$C42&lt;80%)</formula>
    </cfRule>
  </conditionalFormatting>
  <conditionalFormatting sqref="D46:H46">
    <cfRule type="expression" dxfId="461" priority="584">
      <formula>AND($C46&gt;=40%,$C46&lt;80%)</formula>
    </cfRule>
  </conditionalFormatting>
  <conditionalFormatting sqref="D48:H48">
    <cfRule type="expression" dxfId="460" priority="572">
      <formula>AND($C48&gt;=40%,$C48&lt;80%)</formula>
    </cfRule>
  </conditionalFormatting>
  <conditionalFormatting sqref="D52:H52">
    <cfRule type="expression" dxfId="459" priority="560">
      <formula>AND($C52&gt;=40%,$C52&lt;80%)</formula>
    </cfRule>
  </conditionalFormatting>
  <conditionalFormatting sqref="D54:H54">
    <cfRule type="expression" dxfId="458" priority="548">
      <formula>AND($C54&gt;=40%,$C54&lt;80%)</formula>
    </cfRule>
  </conditionalFormatting>
  <conditionalFormatting sqref="D58:H58">
    <cfRule type="expression" dxfId="457" priority="536">
      <formula>AND($C58&gt;=40%,$C58&lt;80%)</formula>
    </cfRule>
  </conditionalFormatting>
  <conditionalFormatting sqref="D62:H62">
    <cfRule type="expression" dxfId="456" priority="524">
      <formula>AND($C62&gt;=40%,$C62&lt;80%)</formula>
    </cfRule>
  </conditionalFormatting>
  <conditionalFormatting sqref="D64:H64">
    <cfRule type="expression" dxfId="455" priority="512">
      <formula>AND($C64&gt;=40%,$C64&lt;80%)</formula>
    </cfRule>
  </conditionalFormatting>
  <conditionalFormatting sqref="D69:H69">
    <cfRule type="expression" dxfId="454" priority="500">
      <formula>AND($C69&gt;=40%,$C69&lt;80%)</formula>
    </cfRule>
  </conditionalFormatting>
  <conditionalFormatting sqref="D71:H71">
    <cfRule type="expression" dxfId="453" priority="488">
      <formula>AND($C71&gt;=40%,$C71&lt;80%)</formula>
    </cfRule>
  </conditionalFormatting>
  <conditionalFormatting sqref="D73:H73">
    <cfRule type="expression" dxfId="452" priority="476">
      <formula>AND($C73&gt;=40%,$C73&lt;80%)</formula>
    </cfRule>
  </conditionalFormatting>
  <conditionalFormatting sqref="D77:H77">
    <cfRule type="expression" dxfId="451" priority="464">
      <formula>AND($C77&gt;=40%,$C77&lt;80%)</formula>
    </cfRule>
  </conditionalFormatting>
  <conditionalFormatting sqref="D81:H81">
    <cfRule type="expression" dxfId="450" priority="452">
      <formula>AND($C81&gt;=40%,$C81&lt;80%)</formula>
    </cfRule>
  </conditionalFormatting>
  <conditionalFormatting sqref="D83:H83">
    <cfRule type="expression" dxfId="449" priority="440">
      <formula>AND($C83&gt;=40%,$C83&lt;80%)</formula>
    </cfRule>
  </conditionalFormatting>
  <conditionalFormatting sqref="D87:H87">
    <cfRule type="expression" dxfId="448" priority="428">
      <formula>AND($C87&gt;=40%,$C87&lt;80%)</formula>
    </cfRule>
  </conditionalFormatting>
  <conditionalFormatting sqref="D92:H92">
    <cfRule type="expression" dxfId="447" priority="416">
      <formula>AND($C92&gt;=40%,$C92&lt;80%)</formula>
    </cfRule>
  </conditionalFormatting>
  <conditionalFormatting sqref="D94:H94">
    <cfRule type="expression" dxfId="446" priority="404">
      <formula>AND($C94&gt;=40%,$C94&lt;80%)</formula>
    </cfRule>
  </conditionalFormatting>
  <conditionalFormatting sqref="D96:H96">
    <cfRule type="expression" dxfId="445" priority="392">
      <formula>AND($C96&gt;=40%,$C96&lt;80%)</formula>
    </cfRule>
  </conditionalFormatting>
  <conditionalFormatting sqref="D100:H100">
    <cfRule type="expression" dxfId="444" priority="380">
      <formula>AND($C100&gt;=40%,$C100&lt;80%)</formula>
    </cfRule>
  </conditionalFormatting>
  <conditionalFormatting sqref="D102:H102">
    <cfRule type="expression" dxfId="443" priority="368">
      <formula>AND($C102&gt;=40%,$C102&lt;80%)</formula>
    </cfRule>
  </conditionalFormatting>
  <conditionalFormatting sqref="D104:H104">
    <cfRule type="expression" dxfId="442" priority="356">
      <formula>AND($C104&gt;=40%,$C104&lt;80%)</formula>
    </cfRule>
  </conditionalFormatting>
  <conditionalFormatting sqref="D109:H109">
    <cfRule type="expression" dxfId="441" priority="344">
      <formula>AND($C109&gt;=40%,$C109&lt;80%)</formula>
    </cfRule>
  </conditionalFormatting>
  <conditionalFormatting sqref="D111:H111">
    <cfRule type="expression" dxfId="440" priority="332">
      <formula>AND($C111&gt;=40%,$C111&lt;80%)</formula>
    </cfRule>
  </conditionalFormatting>
  <conditionalFormatting sqref="D115:H115">
    <cfRule type="expression" dxfId="439" priority="320">
      <formula>AND($C115&gt;=40%,$C115&lt;80%)</formula>
    </cfRule>
  </conditionalFormatting>
  <conditionalFormatting sqref="D117:H117">
    <cfRule type="expression" dxfId="438" priority="308">
      <formula>AND($C117&gt;=40%,$C117&lt;80%)</formula>
    </cfRule>
  </conditionalFormatting>
  <conditionalFormatting sqref="D121:H121">
    <cfRule type="expression" dxfId="437" priority="296">
      <formula>AND($C121&gt;=40%,$C121&lt;80%)</formula>
    </cfRule>
  </conditionalFormatting>
  <conditionalFormatting sqref="D125:H125">
    <cfRule type="expression" dxfId="436" priority="284">
      <formula>AND($C125&gt;=40%,$C125&lt;80%)</formula>
    </cfRule>
  </conditionalFormatting>
  <conditionalFormatting sqref="D131:H131">
    <cfRule type="expression" dxfId="435" priority="272">
      <formula>AND($C131&gt;=40%,$C131&lt;80%)</formula>
    </cfRule>
  </conditionalFormatting>
  <conditionalFormatting sqref="D133:H133">
    <cfRule type="expression" dxfId="434" priority="260">
      <formula>AND($C133&gt;=40%,$C133&lt;80%)</formula>
    </cfRule>
  </conditionalFormatting>
  <conditionalFormatting sqref="D135:H135">
    <cfRule type="expression" dxfId="433" priority="248">
      <formula>AND($C135&gt;=40%,$C135&lt;80%)</formula>
    </cfRule>
  </conditionalFormatting>
  <conditionalFormatting sqref="D139:H139">
    <cfRule type="expression" dxfId="432" priority="236">
      <formula>AND($C139&gt;=40%,$C139&lt;80%)</formula>
    </cfRule>
  </conditionalFormatting>
  <conditionalFormatting sqref="D144:H144">
    <cfRule type="expression" dxfId="431" priority="224">
      <formula>AND($C144&gt;=40%,$C144&lt;80%)</formula>
    </cfRule>
  </conditionalFormatting>
  <conditionalFormatting sqref="D146:H146">
    <cfRule type="expression" dxfId="430" priority="212">
      <formula>AND($C146&gt;=40%,$C146&lt;80%)</formula>
    </cfRule>
  </conditionalFormatting>
  <conditionalFormatting sqref="D151:H151">
    <cfRule type="expression" dxfId="429" priority="200">
      <formula>AND($C151&gt;=40%,$C151&lt;80%)</formula>
    </cfRule>
  </conditionalFormatting>
  <conditionalFormatting sqref="D153:H153">
    <cfRule type="expression" dxfId="428" priority="188">
      <formula>AND($C153&gt;=40%,$C153&lt;80%)</formula>
    </cfRule>
  </conditionalFormatting>
  <conditionalFormatting sqref="D155:H155">
    <cfRule type="expression" dxfId="427" priority="176">
      <formula>AND($C155&gt;=40%,$C155&lt;80%)</formula>
    </cfRule>
  </conditionalFormatting>
  <conditionalFormatting sqref="D159:H159">
    <cfRule type="expression" dxfId="426" priority="164">
      <formula>AND($C159&gt;=40%,$C159&lt;80%)</formula>
    </cfRule>
  </conditionalFormatting>
  <conditionalFormatting sqref="D163:H163">
    <cfRule type="expression" dxfId="425" priority="152">
      <formula>AND($C163&gt;=40%,$C163&lt;80%)</formula>
    </cfRule>
  </conditionalFormatting>
  <conditionalFormatting sqref="D169:H169">
    <cfRule type="expression" dxfId="424" priority="140">
      <formula>AND($C169&gt;=40%,$C169&lt;80%)</formula>
    </cfRule>
  </conditionalFormatting>
  <conditionalFormatting sqref="D173:H173">
    <cfRule type="expression" dxfId="423" priority="128">
      <formula>AND($C173&gt;=40%,$C173&lt;80%)</formula>
    </cfRule>
  </conditionalFormatting>
  <conditionalFormatting sqref="D177:H177">
    <cfRule type="expression" dxfId="422" priority="116">
      <formula>AND($C177&gt;=40%,$C177&lt;80%)</formula>
    </cfRule>
  </conditionalFormatting>
  <conditionalFormatting sqref="D182:H182">
    <cfRule type="expression" dxfId="421" priority="104">
      <formula>AND($C182&gt;=40%,$C182&lt;80%)</formula>
    </cfRule>
  </conditionalFormatting>
  <conditionalFormatting sqref="D187:H187">
    <cfRule type="expression" dxfId="420" priority="92">
      <formula>AND($C187&gt;=40%,$C187&lt;80%)</formula>
    </cfRule>
  </conditionalFormatting>
  <conditionalFormatting sqref="D191:H191">
    <cfRule type="expression" dxfId="419" priority="80">
      <formula>AND($C191&gt;=40%,$C191&lt;80%)</formula>
    </cfRule>
  </conditionalFormatting>
  <conditionalFormatting sqref="D196:H196">
    <cfRule type="expression" dxfId="418" priority="68">
      <formula>AND($C196&gt;=40%,$C196&lt;80%)</formula>
    </cfRule>
  </conditionalFormatting>
  <conditionalFormatting sqref="D200:H200">
    <cfRule type="expression" dxfId="417" priority="56">
      <formula>AND($C200&gt;=40%,$C200&lt;80%)</formula>
    </cfRule>
  </conditionalFormatting>
  <conditionalFormatting sqref="D204:H204">
    <cfRule type="expression" dxfId="416" priority="44">
      <formula>AND($C204&gt;=40%,$C204&lt;80%)</formula>
    </cfRule>
  </conditionalFormatting>
  <conditionalFormatting sqref="D209:H209">
    <cfRule type="expression" dxfId="415" priority="32">
      <formula>AND($C209&gt;=40%,$C209&lt;80%)</formula>
    </cfRule>
  </conditionalFormatting>
  <conditionalFormatting sqref="D213:H213">
    <cfRule type="expression" dxfId="414" priority="20">
      <formula>AND($C213&gt;=40%,$C213&lt;80%)</formula>
    </cfRule>
  </conditionalFormatting>
  <conditionalFormatting sqref="D217:H217">
    <cfRule type="expression" dxfId="413" priority="8">
      <formula>AND($C217&gt;=40%,$C217&lt;80%)</formula>
    </cfRule>
  </conditionalFormatting>
  <conditionalFormatting sqref="D13:I13">
    <cfRule type="expression" dxfId="412" priority="703">
      <formula>AND($C13&gt;=50%,$C13&lt;80%)</formula>
    </cfRule>
  </conditionalFormatting>
  <conditionalFormatting sqref="D17:I17">
    <cfRule type="expression" dxfId="411" priority="691">
      <formula>AND($C17&gt;=50%,$C17&lt;80%)</formula>
    </cfRule>
  </conditionalFormatting>
  <conditionalFormatting sqref="D19:I19">
    <cfRule type="expression" dxfId="410" priority="679">
      <formula>AND($C19&gt;=50%,$C19&lt;80%)</formula>
    </cfRule>
  </conditionalFormatting>
  <conditionalFormatting sqref="D21:I21">
    <cfRule type="expression" dxfId="409" priority="667">
      <formula>AND($C21&gt;=50%,$C21&lt;80%)</formula>
    </cfRule>
  </conditionalFormatting>
  <conditionalFormatting sqref="D23:I23">
    <cfRule type="expression" dxfId="408" priority="655">
      <formula>AND($C23&gt;=50%,$C23&lt;80%)</formula>
    </cfRule>
  </conditionalFormatting>
  <conditionalFormatting sqref="D27:I27">
    <cfRule type="expression" dxfId="407" priority="643">
      <formula>AND($C27&gt;=50%,$C27&lt;80%)</formula>
    </cfRule>
  </conditionalFormatting>
  <conditionalFormatting sqref="D32:I32">
    <cfRule type="expression" dxfId="406" priority="631">
      <formula>AND($C32&gt;=50%,$C32&lt;80%)</formula>
    </cfRule>
  </conditionalFormatting>
  <conditionalFormatting sqref="D36:I36">
    <cfRule type="expression" dxfId="405" priority="619">
      <formula>AND($C36&gt;=50%,$C36&lt;80%)</formula>
    </cfRule>
  </conditionalFormatting>
  <conditionalFormatting sqref="D38:I38">
    <cfRule type="expression" dxfId="404" priority="607">
      <formula>AND($C38&gt;=50%,$C38&lt;80%)</formula>
    </cfRule>
  </conditionalFormatting>
  <conditionalFormatting sqref="D42:I42">
    <cfRule type="expression" dxfId="403" priority="595">
      <formula>AND($C42&gt;=50%,$C42&lt;80%)</formula>
    </cfRule>
  </conditionalFormatting>
  <conditionalFormatting sqref="D46:I46">
    <cfRule type="expression" dxfId="402" priority="583">
      <formula>AND($C46&gt;=50%,$C46&lt;80%)</formula>
    </cfRule>
  </conditionalFormatting>
  <conditionalFormatting sqref="D48:I48">
    <cfRule type="expression" dxfId="401" priority="571">
      <formula>AND($C48&gt;=50%,$C48&lt;80%)</formula>
    </cfRule>
  </conditionalFormatting>
  <conditionalFormatting sqref="D52:I52">
    <cfRule type="expression" dxfId="400" priority="559">
      <formula>AND($C52&gt;=50%,$C52&lt;80%)</formula>
    </cfRule>
  </conditionalFormatting>
  <conditionalFormatting sqref="D54:I54">
    <cfRule type="expression" dxfId="399" priority="547">
      <formula>AND($C54&gt;=50%,$C54&lt;80%)</formula>
    </cfRule>
  </conditionalFormatting>
  <conditionalFormatting sqref="D58:I58">
    <cfRule type="expression" dxfId="398" priority="535">
      <formula>AND($C58&gt;=50%,$C58&lt;80%)</formula>
    </cfRule>
  </conditionalFormatting>
  <conditionalFormatting sqref="D62:I62">
    <cfRule type="expression" dxfId="397" priority="523">
      <formula>AND($C62&gt;=50%,$C62&lt;80%)</formula>
    </cfRule>
  </conditionalFormatting>
  <conditionalFormatting sqref="D64:I64">
    <cfRule type="expression" dxfId="396" priority="511">
      <formula>AND($C64&gt;=50%,$C64&lt;80%)</formula>
    </cfRule>
  </conditionalFormatting>
  <conditionalFormatting sqref="D69:I69">
    <cfRule type="expression" dxfId="395" priority="499">
      <formula>AND($C69&gt;=50%,$C69&lt;80%)</formula>
    </cfRule>
  </conditionalFormatting>
  <conditionalFormatting sqref="D71:I71">
    <cfRule type="expression" dxfId="394" priority="487">
      <formula>AND($C71&gt;=50%,$C71&lt;80%)</formula>
    </cfRule>
  </conditionalFormatting>
  <conditionalFormatting sqref="D73:I73">
    <cfRule type="expression" dxfId="393" priority="475">
      <formula>AND($C73&gt;=50%,$C73&lt;80%)</formula>
    </cfRule>
  </conditionalFormatting>
  <conditionalFormatting sqref="D77:I77">
    <cfRule type="expression" dxfId="392" priority="463">
      <formula>AND($C77&gt;=50%,$C77&lt;80%)</formula>
    </cfRule>
  </conditionalFormatting>
  <conditionalFormatting sqref="D81:I81">
    <cfRule type="expression" dxfId="391" priority="451">
      <formula>AND($C81&gt;=50%,$C81&lt;80%)</formula>
    </cfRule>
  </conditionalFormatting>
  <conditionalFormatting sqref="D83:I83">
    <cfRule type="expression" dxfId="390" priority="439">
      <formula>AND($C83&gt;=50%,$C83&lt;80%)</formula>
    </cfRule>
  </conditionalFormatting>
  <conditionalFormatting sqref="D87:I87">
    <cfRule type="expression" dxfId="389" priority="427">
      <formula>AND($C87&gt;=50%,$C87&lt;80%)</formula>
    </cfRule>
  </conditionalFormatting>
  <conditionalFormatting sqref="D92:I92">
    <cfRule type="expression" dxfId="388" priority="415">
      <formula>AND($C92&gt;=50%,$C92&lt;80%)</formula>
    </cfRule>
  </conditionalFormatting>
  <conditionalFormatting sqref="D94:I94">
    <cfRule type="expression" dxfId="387" priority="403">
      <formula>AND($C94&gt;=50%,$C94&lt;80%)</formula>
    </cfRule>
  </conditionalFormatting>
  <conditionalFormatting sqref="D96:I96">
    <cfRule type="expression" dxfId="386" priority="391">
      <formula>AND($C96&gt;=50%,$C96&lt;80%)</formula>
    </cfRule>
  </conditionalFormatting>
  <conditionalFormatting sqref="D100:I100">
    <cfRule type="expression" dxfId="385" priority="379">
      <formula>AND($C100&gt;=50%,$C100&lt;80%)</formula>
    </cfRule>
  </conditionalFormatting>
  <conditionalFormatting sqref="D102:I102">
    <cfRule type="expression" dxfId="384" priority="367">
      <formula>AND($C102&gt;=50%,$C102&lt;80%)</formula>
    </cfRule>
  </conditionalFormatting>
  <conditionalFormatting sqref="D104:I104">
    <cfRule type="expression" dxfId="383" priority="355">
      <formula>AND($C104&gt;=50%,$C104&lt;80%)</formula>
    </cfRule>
  </conditionalFormatting>
  <conditionalFormatting sqref="D109:I109">
    <cfRule type="expression" dxfId="382" priority="343">
      <formula>AND($C109&gt;=50%,$C109&lt;80%)</formula>
    </cfRule>
  </conditionalFormatting>
  <conditionalFormatting sqref="D111:I111">
    <cfRule type="expression" dxfId="381" priority="331">
      <formula>AND($C111&gt;=50%,$C111&lt;80%)</formula>
    </cfRule>
  </conditionalFormatting>
  <conditionalFormatting sqref="D115:I115">
    <cfRule type="expression" dxfId="380" priority="319">
      <formula>AND($C115&gt;=50%,$C115&lt;80%)</formula>
    </cfRule>
  </conditionalFormatting>
  <conditionalFormatting sqref="D117:I117">
    <cfRule type="expression" dxfId="379" priority="307">
      <formula>AND($C117&gt;=50%,$C117&lt;80%)</formula>
    </cfRule>
  </conditionalFormatting>
  <conditionalFormatting sqref="D121:I121">
    <cfRule type="expression" dxfId="378" priority="295">
      <formula>AND($C121&gt;=50%,$C121&lt;80%)</formula>
    </cfRule>
  </conditionalFormatting>
  <conditionalFormatting sqref="D125:I125">
    <cfRule type="expression" dxfId="377" priority="283">
      <formula>AND($C125&gt;=50%,$C125&lt;80%)</formula>
    </cfRule>
  </conditionalFormatting>
  <conditionalFormatting sqref="D131:I131">
    <cfRule type="expression" dxfId="376" priority="271">
      <formula>AND($C131&gt;=50%,$C131&lt;80%)</formula>
    </cfRule>
  </conditionalFormatting>
  <conditionalFormatting sqref="D133:I133">
    <cfRule type="expression" dxfId="375" priority="259">
      <formula>AND($C133&gt;=50%,$C133&lt;80%)</formula>
    </cfRule>
  </conditionalFormatting>
  <conditionalFormatting sqref="D135:I135">
    <cfRule type="expression" dxfId="374" priority="247">
      <formula>AND($C135&gt;=50%,$C135&lt;80%)</formula>
    </cfRule>
  </conditionalFormatting>
  <conditionalFormatting sqref="D139:I139">
    <cfRule type="expression" dxfId="373" priority="235">
      <formula>AND($C139&gt;=50%,$C139&lt;80%)</formula>
    </cfRule>
  </conditionalFormatting>
  <conditionalFormatting sqref="D144:I144">
    <cfRule type="expression" dxfId="372" priority="223">
      <formula>AND($C144&gt;=50%,$C144&lt;80%)</formula>
    </cfRule>
  </conditionalFormatting>
  <conditionalFormatting sqref="D146:I146">
    <cfRule type="expression" dxfId="371" priority="211">
      <formula>AND($C146&gt;=50%,$C146&lt;80%)</formula>
    </cfRule>
  </conditionalFormatting>
  <conditionalFormatting sqref="D151:I151">
    <cfRule type="expression" dxfId="370" priority="199">
      <formula>AND($C151&gt;=50%,$C151&lt;80%)</formula>
    </cfRule>
  </conditionalFormatting>
  <conditionalFormatting sqref="D153:I153">
    <cfRule type="expression" dxfId="369" priority="187">
      <formula>AND($C153&gt;=50%,$C153&lt;80%)</formula>
    </cfRule>
  </conditionalFormatting>
  <conditionalFormatting sqref="D155:I155">
    <cfRule type="expression" dxfId="368" priority="175">
      <formula>AND($C155&gt;=50%,$C155&lt;80%)</formula>
    </cfRule>
  </conditionalFormatting>
  <conditionalFormatting sqref="D159:I159">
    <cfRule type="expression" dxfId="367" priority="163">
      <formula>AND($C159&gt;=50%,$C159&lt;80%)</formula>
    </cfRule>
  </conditionalFormatting>
  <conditionalFormatting sqref="D163:I163">
    <cfRule type="expression" dxfId="366" priority="151">
      <formula>AND($C163&gt;=50%,$C163&lt;80%)</formula>
    </cfRule>
  </conditionalFormatting>
  <conditionalFormatting sqref="D169:I169">
    <cfRule type="expression" dxfId="365" priority="139">
      <formula>AND($C169&gt;=50%,$C169&lt;80%)</formula>
    </cfRule>
  </conditionalFormatting>
  <conditionalFormatting sqref="D173:I173">
    <cfRule type="expression" dxfId="364" priority="127">
      <formula>AND($C173&gt;=50%,$C173&lt;80%)</formula>
    </cfRule>
  </conditionalFormatting>
  <conditionalFormatting sqref="D177:I177">
    <cfRule type="expression" dxfId="363" priority="115">
      <formula>AND($C177&gt;=50%,$C177&lt;80%)</formula>
    </cfRule>
  </conditionalFormatting>
  <conditionalFormatting sqref="D182:I182">
    <cfRule type="expression" dxfId="362" priority="103">
      <formula>AND($C182&gt;=50%,$C182&lt;80%)</formula>
    </cfRule>
  </conditionalFormatting>
  <conditionalFormatting sqref="D187:I187">
    <cfRule type="expression" dxfId="361" priority="91">
      <formula>AND($C187&gt;=50%,$C187&lt;80%)</formula>
    </cfRule>
  </conditionalFormatting>
  <conditionalFormatting sqref="D191:I191">
    <cfRule type="expression" dxfId="360" priority="79">
      <formula>AND($C191&gt;=50%,$C191&lt;80%)</formula>
    </cfRule>
  </conditionalFormatting>
  <conditionalFormatting sqref="D196:I196">
    <cfRule type="expression" dxfId="359" priority="67">
      <formula>AND($C196&gt;=50%,$C196&lt;80%)</formula>
    </cfRule>
  </conditionalFormatting>
  <conditionalFormatting sqref="D200:I200">
    <cfRule type="expression" dxfId="358" priority="55">
      <formula>AND($C200&gt;=50%,$C200&lt;80%)</formula>
    </cfRule>
  </conditionalFormatting>
  <conditionalFormatting sqref="D204:I204">
    <cfRule type="expression" dxfId="357" priority="43">
      <formula>AND($C204&gt;=50%,$C204&lt;80%)</formula>
    </cfRule>
  </conditionalFormatting>
  <conditionalFormatting sqref="D209:I209">
    <cfRule type="expression" dxfId="356" priority="31">
      <formula>AND($C209&gt;=50%,$C209&lt;80%)</formula>
    </cfRule>
  </conditionalFormatting>
  <conditionalFormatting sqref="D213:I213">
    <cfRule type="expression" dxfId="355" priority="19">
      <formula>AND($C213&gt;=50%,$C213&lt;80%)</formula>
    </cfRule>
  </conditionalFormatting>
  <conditionalFormatting sqref="D217:I217">
    <cfRule type="expression" dxfId="354" priority="7">
      <formula>AND($C217&gt;=50%,$C217&lt;80%)</formula>
    </cfRule>
  </conditionalFormatting>
  <conditionalFormatting sqref="D13:J13">
    <cfRule type="expression" dxfId="353" priority="702">
      <formula>AND($C13&gt;=60%,$C13&lt;80%)</formula>
    </cfRule>
  </conditionalFormatting>
  <conditionalFormatting sqref="D17:J17">
    <cfRule type="expression" dxfId="352" priority="690">
      <formula>AND($C17&gt;=60%,$C17&lt;80%)</formula>
    </cfRule>
  </conditionalFormatting>
  <conditionalFormatting sqref="D19:J19">
    <cfRule type="expression" dxfId="351" priority="678">
      <formula>AND($C19&gt;=60%,$C19&lt;80%)</formula>
    </cfRule>
  </conditionalFormatting>
  <conditionalFormatting sqref="D21:J21">
    <cfRule type="expression" dxfId="350" priority="666">
      <formula>AND($C21&gt;=60%,$C21&lt;80%)</formula>
    </cfRule>
  </conditionalFormatting>
  <conditionalFormatting sqref="D23:J23">
    <cfRule type="expression" dxfId="349" priority="654">
      <formula>AND($C23&gt;=60%,$C23&lt;80%)</formula>
    </cfRule>
  </conditionalFormatting>
  <conditionalFormatting sqref="D27:J27">
    <cfRule type="expression" dxfId="348" priority="642">
      <formula>AND($C27&gt;=60%,$C27&lt;80%)</formula>
    </cfRule>
  </conditionalFormatting>
  <conditionalFormatting sqref="D32:J32">
    <cfRule type="expression" dxfId="347" priority="630">
      <formula>AND($C32&gt;=60%,$C32&lt;80%)</formula>
    </cfRule>
  </conditionalFormatting>
  <conditionalFormatting sqref="D36:J36">
    <cfRule type="expression" dxfId="346" priority="618">
      <formula>AND($C36&gt;=60%,$C36&lt;80%)</formula>
    </cfRule>
  </conditionalFormatting>
  <conditionalFormatting sqref="D38:J38">
    <cfRule type="expression" dxfId="345" priority="606">
      <formula>AND($C38&gt;=60%,$C38&lt;80%)</formula>
    </cfRule>
  </conditionalFormatting>
  <conditionalFormatting sqref="D42:J42">
    <cfRule type="expression" dxfId="344" priority="594">
      <formula>AND($C42&gt;=60%,$C42&lt;80%)</formula>
    </cfRule>
  </conditionalFormatting>
  <conditionalFormatting sqref="D46:J46">
    <cfRule type="expression" dxfId="343" priority="582">
      <formula>AND($C46&gt;=60%,$C46&lt;80%)</formula>
    </cfRule>
  </conditionalFormatting>
  <conditionalFormatting sqref="D48:J48">
    <cfRule type="expression" dxfId="342" priority="570">
      <formula>AND($C48&gt;=60%,$C48&lt;80%)</formula>
    </cfRule>
  </conditionalFormatting>
  <conditionalFormatting sqref="D52:J52">
    <cfRule type="expression" dxfId="341" priority="558">
      <formula>AND($C52&gt;=60%,$C52&lt;80%)</formula>
    </cfRule>
  </conditionalFormatting>
  <conditionalFormatting sqref="D54:J54">
    <cfRule type="expression" dxfId="340" priority="546">
      <formula>AND($C54&gt;=60%,$C54&lt;80%)</formula>
    </cfRule>
  </conditionalFormatting>
  <conditionalFormatting sqref="D58:J58">
    <cfRule type="expression" dxfId="339" priority="534">
      <formula>AND($C58&gt;=60%,$C58&lt;80%)</formula>
    </cfRule>
  </conditionalFormatting>
  <conditionalFormatting sqref="D62:J62">
    <cfRule type="expression" dxfId="338" priority="522">
      <formula>AND($C62&gt;=60%,$C62&lt;80%)</formula>
    </cfRule>
  </conditionalFormatting>
  <conditionalFormatting sqref="D64:J64">
    <cfRule type="expression" dxfId="337" priority="510">
      <formula>AND($C64&gt;=60%,$C64&lt;80%)</formula>
    </cfRule>
  </conditionalFormatting>
  <conditionalFormatting sqref="D69:J69">
    <cfRule type="expression" dxfId="336" priority="498">
      <formula>AND($C69&gt;=60%,$C69&lt;80%)</formula>
    </cfRule>
  </conditionalFormatting>
  <conditionalFormatting sqref="D71:J71">
    <cfRule type="expression" dxfId="335" priority="486">
      <formula>AND($C71&gt;=60%,$C71&lt;80%)</formula>
    </cfRule>
  </conditionalFormatting>
  <conditionalFormatting sqref="D73:J73">
    <cfRule type="expression" dxfId="334" priority="474">
      <formula>AND($C73&gt;=60%,$C73&lt;80%)</formula>
    </cfRule>
  </conditionalFormatting>
  <conditionalFormatting sqref="D77:J77">
    <cfRule type="expression" dxfId="333" priority="462">
      <formula>AND($C77&gt;=60%,$C77&lt;80%)</formula>
    </cfRule>
  </conditionalFormatting>
  <conditionalFormatting sqref="D81:J81">
    <cfRule type="expression" dxfId="332" priority="450">
      <formula>AND($C81&gt;=60%,$C81&lt;80%)</formula>
    </cfRule>
  </conditionalFormatting>
  <conditionalFormatting sqref="D83:J83">
    <cfRule type="expression" dxfId="331" priority="438">
      <formula>AND($C83&gt;=60%,$C83&lt;80%)</formula>
    </cfRule>
  </conditionalFormatting>
  <conditionalFormatting sqref="D87:J87">
    <cfRule type="expression" dxfId="330" priority="426">
      <formula>AND($C87&gt;=60%,$C87&lt;80%)</formula>
    </cfRule>
  </conditionalFormatting>
  <conditionalFormatting sqref="D92:J92">
    <cfRule type="expression" dxfId="329" priority="414">
      <formula>AND($C92&gt;=60%,$C92&lt;80%)</formula>
    </cfRule>
  </conditionalFormatting>
  <conditionalFormatting sqref="D94:J94">
    <cfRule type="expression" dxfId="328" priority="402">
      <formula>AND($C94&gt;=60%,$C94&lt;80%)</formula>
    </cfRule>
  </conditionalFormatting>
  <conditionalFormatting sqref="D96:J96">
    <cfRule type="expression" dxfId="327" priority="390">
      <formula>AND($C96&gt;=60%,$C96&lt;80%)</formula>
    </cfRule>
  </conditionalFormatting>
  <conditionalFormatting sqref="D100:J100">
    <cfRule type="expression" dxfId="326" priority="378">
      <formula>AND($C100&gt;=60%,$C100&lt;80%)</formula>
    </cfRule>
  </conditionalFormatting>
  <conditionalFormatting sqref="D102:J102">
    <cfRule type="expression" dxfId="325" priority="366">
      <formula>AND($C102&gt;=60%,$C102&lt;80%)</formula>
    </cfRule>
  </conditionalFormatting>
  <conditionalFormatting sqref="D104:J104">
    <cfRule type="expression" dxfId="324" priority="354">
      <formula>AND($C104&gt;=60%,$C104&lt;80%)</formula>
    </cfRule>
  </conditionalFormatting>
  <conditionalFormatting sqref="D109:J109">
    <cfRule type="expression" dxfId="323" priority="342">
      <formula>AND($C109&gt;=60%,$C109&lt;80%)</formula>
    </cfRule>
  </conditionalFormatting>
  <conditionalFormatting sqref="D111:J111">
    <cfRule type="expression" dxfId="322" priority="330">
      <formula>AND($C111&gt;=60%,$C111&lt;80%)</formula>
    </cfRule>
  </conditionalFormatting>
  <conditionalFormatting sqref="D115:J115">
    <cfRule type="expression" dxfId="321" priority="318">
      <formula>AND($C115&gt;=60%,$C115&lt;80%)</formula>
    </cfRule>
  </conditionalFormatting>
  <conditionalFormatting sqref="D117:J117">
    <cfRule type="expression" dxfId="320" priority="306">
      <formula>AND($C117&gt;=60%,$C117&lt;80%)</formula>
    </cfRule>
  </conditionalFormatting>
  <conditionalFormatting sqref="D121:J121">
    <cfRule type="expression" dxfId="319" priority="294">
      <formula>AND($C121&gt;=60%,$C121&lt;80%)</formula>
    </cfRule>
  </conditionalFormatting>
  <conditionalFormatting sqref="D125:J125">
    <cfRule type="expression" dxfId="318" priority="282">
      <formula>AND($C125&gt;=60%,$C125&lt;80%)</formula>
    </cfRule>
  </conditionalFormatting>
  <conditionalFormatting sqref="D131:J131">
    <cfRule type="expression" dxfId="317" priority="270">
      <formula>AND($C131&gt;=60%,$C131&lt;80%)</formula>
    </cfRule>
  </conditionalFormatting>
  <conditionalFormatting sqref="D133:J133">
    <cfRule type="expression" dxfId="316" priority="258">
      <formula>AND($C133&gt;=60%,$C133&lt;80%)</formula>
    </cfRule>
  </conditionalFormatting>
  <conditionalFormatting sqref="D135:J135">
    <cfRule type="expression" dxfId="315" priority="246">
      <formula>AND($C135&gt;=60%,$C135&lt;80%)</formula>
    </cfRule>
  </conditionalFormatting>
  <conditionalFormatting sqref="D139:J139">
    <cfRule type="expression" dxfId="314" priority="234">
      <formula>AND($C139&gt;=60%,$C139&lt;80%)</formula>
    </cfRule>
  </conditionalFormatting>
  <conditionalFormatting sqref="D144:J144">
    <cfRule type="expression" dxfId="313" priority="222">
      <formula>AND($C144&gt;=60%,$C144&lt;80%)</formula>
    </cfRule>
  </conditionalFormatting>
  <conditionalFormatting sqref="D146:J146">
    <cfRule type="expression" dxfId="312" priority="210">
      <formula>AND($C146&gt;=60%,$C146&lt;80%)</formula>
    </cfRule>
  </conditionalFormatting>
  <conditionalFormatting sqref="D151:J151">
    <cfRule type="expression" dxfId="311" priority="198">
      <formula>AND($C151&gt;=60%,$C151&lt;80%)</formula>
    </cfRule>
  </conditionalFormatting>
  <conditionalFormatting sqref="D153:J153">
    <cfRule type="expression" dxfId="310" priority="186">
      <formula>AND($C153&gt;=60%,$C153&lt;80%)</formula>
    </cfRule>
  </conditionalFormatting>
  <conditionalFormatting sqref="D155:J155">
    <cfRule type="expression" dxfId="309" priority="174">
      <formula>AND($C155&gt;=60%,$C155&lt;80%)</formula>
    </cfRule>
  </conditionalFormatting>
  <conditionalFormatting sqref="D159:J159">
    <cfRule type="expression" dxfId="308" priority="162">
      <formula>AND($C159&gt;=60%,$C159&lt;80%)</formula>
    </cfRule>
  </conditionalFormatting>
  <conditionalFormatting sqref="D163:J163">
    <cfRule type="expression" dxfId="307" priority="150">
      <formula>AND($C163&gt;=60%,$C163&lt;80%)</formula>
    </cfRule>
  </conditionalFormatting>
  <conditionalFormatting sqref="D169:J169">
    <cfRule type="expression" dxfId="306" priority="138">
      <formula>AND($C169&gt;=60%,$C169&lt;80%)</formula>
    </cfRule>
  </conditionalFormatting>
  <conditionalFormatting sqref="D173:J173">
    <cfRule type="expression" dxfId="305" priority="126">
      <formula>AND($C173&gt;=60%,$C173&lt;80%)</formula>
    </cfRule>
  </conditionalFormatting>
  <conditionalFormatting sqref="D177:J177">
    <cfRule type="expression" dxfId="304" priority="114">
      <formula>AND($C177&gt;=60%,$C177&lt;80%)</formula>
    </cfRule>
  </conditionalFormatting>
  <conditionalFormatting sqref="D182:J182">
    <cfRule type="expression" dxfId="303" priority="102">
      <formula>AND($C182&gt;=60%,$C182&lt;80%)</formula>
    </cfRule>
  </conditionalFormatting>
  <conditionalFormatting sqref="D187:J187">
    <cfRule type="expression" dxfId="302" priority="90">
      <formula>AND($C187&gt;=60%,$C187&lt;80%)</formula>
    </cfRule>
  </conditionalFormatting>
  <conditionalFormatting sqref="D191:J191">
    <cfRule type="expression" dxfId="301" priority="78">
      <formula>AND($C191&gt;=60%,$C191&lt;80%)</formula>
    </cfRule>
  </conditionalFormatting>
  <conditionalFormatting sqref="D196:J196">
    <cfRule type="expression" dxfId="300" priority="66">
      <formula>AND($C196&gt;=60%,$C196&lt;80%)</formula>
    </cfRule>
  </conditionalFormatting>
  <conditionalFormatting sqref="D200:J200">
    <cfRule type="expression" dxfId="299" priority="54">
      <formula>AND($C200&gt;=60%,$C200&lt;80%)</formula>
    </cfRule>
  </conditionalFormatting>
  <conditionalFormatting sqref="D204:J204">
    <cfRule type="expression" dxfId="298" priority="42">
      <formula>AND($C204&gt;=60%,$C204&lt;80%)</formula>
    </cfRule>
  </conditionalFormatting>
  <conditionalFormatting sqref="D209:J209">
    <cfRule type="expression" dxfId="297" priority="30">
      <formula>AND($C209&gt;=60%,$C209&lt;80%)</formula>
    </cfRule>
  </conditionalFormatting>
  <conditionalFormatting sqref="D213:J213">
    <cfRule type="expression" dxfId="296" priority="18">
      <formula>AND($C213&gt;=60%,$C213&lt;80%)</formula>
    </cfRule>
  </conditionalFormatting>
  <conditionalFormatting sqref="D217:J217">
    <cfRule type="expression" dxfId="295" priority="6">
      <formula>AND($C217&gt;=60%,$C217&lt;80%)</formula>
    </cfRule>
  </conditionalFormatting>
  <conditionalFormatting sqref="D13:K13">
    <cfRule type="expression" dxfId="294" priority="701">
      <formula>AND($C13&gt;=70%,$C13&lt;80%)</formula>
    </cfRule>
  </conditionalFormatting>
  <conditionalFormatting sqref="D17:K17">
    <cfRule type="expression" dxfId="293" priority="689">
      <formula>AND($C17&gt;=70%,$C17&lt;80%)</formula>
    </cfRule>
  </conditionalFormatting>
  <conditionalFormatting sqref="D19:K19">
    <cfRule type="expression" dxfId="292" priority="677">
      <formula>AND($C19&gt;=70%,$C19&lt;80%)</formula>
    </cfRule>
  </conditionalFormatting>
  <conditionalFormatting sqref="D21:K21">
    <cfRule type="expression" dxfId="291" priority="665">
      <formula>AND($C21&gt;=70%,$C21&lt;80%)</formula>
    </cfRule>
  </conditionalFormatting>
  <conditionalFormatting sqref="D23:K23">
    <cfRule type="expression" dxfId="290" priority="653">
      <formula>AND($C23&gt;=70%,$C23&lt;80%)</formula>
    </cfRule>
  </conditionalFormatting>
  <conditionalFormatting sqref="D27:K27">
    <cfRule type="expression" dxfId="289" priority="641">
      <formula>AND($C27&gt;=70%,$C27&lt;80%)</formula>
    </cfRule>
  </conditionalFormatting>
  <conditionalFormatting sqref="D32:K32">
    <cfRule type="expression" dxfId="288" priority="629">
      <formula>AND($C32&gt;=70%,$C32&lt;80%)</formula>
    </cfRule>
  </conditionalFormatting>
  <conditionalFormatting sqref="D36:K36">
    <cfRule type="expression" dxfId="287" priority="617">
      <formula>AND($C36&gt;=70%,$C36&lt;80%)</formula>
    </cfRule>
  </conditionalFormatting>
  <conditionalFormatting sqref="D38:K38">
    <cfRule type="expression" dxfId="286" priority="605">
      <formula>AND($C38&gt;=70%,$C38&lt;80%)</formula>
    </cfRule>
  </conditionalFormatting>
  <conditionalFormatting sqref="D42:K42">
    <cfRule type="expression" dxfId="285" priority="593">
      <formula>AND($C42&gt;=70%,$C42&lt;80%)</formula>
    </cfRule>
  </conditionalFormatting>
  <conditionalFormatting sqref="D46:K46">
    <cfRule type="expression" dxfId="284" priority="581">
      <formula>AND($C46&gt;=70%,$C46&lt;80%)</formula>
    </cfRule>
  </conditionalFormatting>
  <conditionalFormatting sqref="D48:K48">
    <cfRule type="expression" dxfId="283" priority="569">
      <formula>AND($C48&gt;=70%,$C48&lt;80%)</formula>
    </cfRule>
  </conditionalFormatting>
  <conditionalFormatting sqref="D52:K52">
    <cfRule type="expression" dxfId="282" priority="557">
      <formula>AND($C52&gt;=70%,$C52&lt;80%)</formula>
    </cfRule>
  </conditionalFormatting>
  <conditionalFormatting sqref="D54:K54">
    <cfRule type="expression" dxfId="281" priority="545">
      <formula>AND($C54&gt;=70%,$C54&lt;80%)</formula>
    </cfRule>
  </conditionalFormatting>
  <conditionalFormatting sqref="D58:K58">
    <cfRule type="expression" dxfId="280" priority="533">
      <formula>AND($C58&gt;=70%,$C58&lt;80%)</formula>
    </cfRule>
  </conditionalFormatting>
  <conditionalFormatting sqref="D62:K62">
    <cfRule type="expression" dxfId="279" priority="521">
      <formula>AND($C62&gt;=70%,$C62&lt;80%)</formula>
    </cfRule>
  </conditionalFormatting>
  <conditionalFormatting sqref="D64:K64">
    <cfRule type="expression" dxfId="278" priority="509">
      <formula>AND($C64&gt;=70%,$C64&lt;80%)</formula>
    </cfRule>
  </conditionalFormatting>
  <conditionalFormatting sqref="D69:K69">
    <cfRule type="expression" dxfId="277" priority="497">
      <formula>AND($C69&gt;=70%,$C69&lt;80%)</formula>
    </cfRule>
  </conditionalFormatting>
  <conditionalFormatting sqref="D71:K71">
    <cfRule type="expression" dxfId="276" priority="485">
      <formula>AND($C71&gt;=70%,$C71&lt;80%)</formula>
    </cfRule>
  </conditionalFormatting>
  <conditionalFormatting sqref="D73:K73">
    <cfRule type="expression" dxfId="275" priority="473">
      <formula>AND($C73&gt;=70%,$C73&lt;80%)</formula>
    </cfRule>
  </conditionalFormatting>
  <conditionalFormatting sqref="D77:K77">
    <cfRule type="expression" dxfId="274" priority="461">
      <formula>AND($C77&gt;=70%,$C77&lt;80%)</formula>
    </cfRule>
  </conditionalFormatting>
  <conditionalFormatting sqref="D81:K81">
    <cfRule type="expression" dxfId="273" priority="449">
      <formula>AND($C81&gt;=70%,$C81&lt;80%)</formula>
    </cfRule>
  </conditionalFormatting>
  <conditionalFormatting sqref="D83:K83">
    <cfRule type="expression" dxfId="272" priority="437">
      <formula>AND($C83&gt;=70%,$C83&lt;80%)</formula>
    </cfRule>
  </conditionalFormatting>
  <conditionalFormatting sqref="D87:K87">
    <cfRule type="expression" dxfId="271" priority="425">
      <formula>AND($C87&gt;=70%,$C87&lt;80%)</formula>
    </cfRule>
  </conditionalFormatting>
  <conditionalFormatting sqref="D92:K92">
    <cfRule type="expression" dxfId="270" priority="413">
      <formula>AND($C92&gt;=70%,$C92&lt;80%)</formula>
    </cfRule>
  </conditionalFormatting>
  <conditionalFormatting sqref="D94:K94">
    <cfRule type="expression" dxfId="269" priority="401">
      <formula>AND($C94&gt;=70%,$C94&lt;80%)</formula>
    </cfRule>
  </conditionalFormatting>
  <conditionalFormatting sqref="D96:K96">
    <cfRule type="expression" dxfId="268" priority="389">
      <formula>AND($C96&gt;=70%,$C96&lt;80%)</formula>
    </cfRule>
  </conditionalFormatting>
  <conditionalFormatting sqref="D100:K100">
    <cfRule type="expression" dxfId="267" priority="377">
      <formula>AND($C100&gt;=70%,$C100&lt;80%)</formula>
    </cfRule>
  </conditionalFormatting>
  <conditionalFormatting sqref="D102:K102">
    <cfRule type="expression" dxfId="266" priority="365">
      <formula>AND($C102&gt;=70%,$C102&lt;80%)</formula>
    </cfRule>
  </conditionalFormatting>
  <conditionalFormatting sqref="D104:K104">
    <cfRule type="expression" dxfId="265" priority="353">
      <formula>AND($C104&gt;=70%,$C104&lt;80%)</formula>
    </cfRule>
  </conditionalFormatting>
  <conditionalFormatting sqref="D109:K109">
    <cfRule type="expression" dxfId="264" priority="341">
      <formula>AND($C109&gt;=70%,$C109&lt;80%)</formula>
    </cfRule>
  </conditionalFormatting>
  <conditionalFormatting sqref="D111:K111">
    <cfRule type="expression" dxfId="263" priority="329">
      <formula>AND($C111&gt;=70%,$C111&lt;80%)</formula>
    </cfRule>
  </conditionalFormatting>
  <conditionalFormatting sqref="D115:K115">
    <cfRule type="expression" dxfId="262" priority="317">
      <formula>AND($C115&gt;=70%,$C115&lt;80%)</formula>
    </cfRule>
  </conditionalFormatting>
  <conditionalFormatting sqref="D117:K117">
    <cfRule type="expression" dxfId="261" priority="305">
      <formula>AND($C117&gt;=70%,$C117&lt;80%)</formula>
    </cfRule>
  </conditionalFormatting>
  <conditionalFormatting sqref="D121:K121">
    <cfRule type="expression" dxfId="260" priority="293">
      <formula>AND($C121&gt;=70%,$C121&lt;80%)</formula>
    </cfRule>
  </conditionalFormatting>
  <conditionalFormatting sqref="D125:K125">
    <cfRule type="expression" dxfId="259" priority="281">
      <formula>AND($C125&gt;=70%,$C125&lt;80%)</formula>
    </cfRule>
  </conditionalFormatting>
  <conditionalFormatting sqref="D131:K131">
    <cfRule type="expression" dxfId="258" priority="269">
      <formula>AND($C131&gt;=70%,$C131&lt;80%)</formula>
    </cfRule>
  </conditionalFormatting>
  <conditionalFormatting sqref="D133:K133">
    <cfRule type="expression" dxfId="257" priority="257">
      <formula>AND($C133&gt;=70%,$C133&lt;80%)</formula>
    </cfRule>
  </conditionalFormatting>
  <conditionalFormatting sqref="D135:K135">
    <cfRule type="expression" dxfId="256" priority="245">
      <formula>AND($C135&gt;=70%,$C135&lt;80%)</formula>
    </cfRule>
  </conditionalFormatting>
  <conditionalFormatting sqref="D139:K139">
    <cfRule type="expression" dxfId="255" priority="233">
      <formula>AND($C139&gt;=70%,$C139&lt;80%)</formula>
    </cfRule>
  </conditionalFormatting>
  <conditionalFormatting sqref="D144:K144">
    <cfRule type="expression" dxfId="254" priority="221">
      <formula>AND($C144&gt;=70%,$C144&lt;80%)</formula>
    </cfRule>
  </conditionalFormatting>
  <conditionalFormatting sqref="D146:K146">
    <cfRule type="expression" dxfId="253" priority="209">
      <formula>AND($C146&gt;=70%,$C146&lt;80%)</formula>
    </cfRule>
  </conditionalFormatting>
  <conditionalFormatting sqref="D151:K151">
    <cfRule type="expression" dxfId="252" priority="197">
      <formula>AND($C151&gt;=70%,$C151&lt;80%)</formula>
    </cfRule>
  </conditionalFormatting>
  <conditionalFormatting sqref="D153:K153">
    <cfRule type="expression" dxfId="251" priority="185">
      <formula>AND($C153&gt;=70%,$C153&lt;80%)</formula>
    </cfRule>
  </conditionalFormatting>
  <conditionalFormatting sqref="D155:K155">
    <cfRule type="expression" dxfId="250" priority="173">
      <formula>AND($C155&gt;=70%,$C155&lt;80%)</formula>
    </cfRule>
  </conditionalFormatting>
  <conditionalFormatting sqref="D159:K159">
    <cfRule type="expression" dxfId="249" priority="161">
      <formula>AND($C159&gt;=70%,$C159&lt;80%)</formula>
    </cfRule>
  </conditionalFormatting>
  <conditionalFormatting sqref="D163:K163">
    <cfRule type="expression" dxfId="248" priority="149">
      <formula>AND($C163&gt;=70%,$C163&lt;80%)</formula>
    </cfRule>
  </conditionalFormatting>
  <conditionalFormatting sqref="D169:K169">
    <cfRule type="expression" dxfId="247" priority="137">
      <formula>AND($C169&gt;=70%,$C169&lt;80%)</formula>
    </cfRule>
  </conditionalFormatting>
  <conditionalFormatting sqref="D173:K173">
    <cfRule type="expression" dxfId="246" priority="125">
      <formula>AND($C173&gt;=70%,$C173&lt;80%)</formula>
    </cfRule>
  </conditionalFormatting>
  <conditionalFormatting sqref="D177:K177">
    <cfRule type="expression" dxfId="245" priority="113">
      <formula>AND($C177&gt;=70%,$C177&lt;80%)</formula>
    </cfRule>
  </conditionalFormatting>
  <conditionalFormatting sqref="D182:K182">
    <cfRule type="expression" dxfId="244" priority="101">
      <formula>AND($C182&gt;=70%,$C182&lt;80%)</formula>
    </cfRule>
  </conditionalFormatting>
  <conditionalFormatting sqref="D187:K187">
    <cfRule type="expression" dxfId="243" priority="89">
      <formula>AND($C187&gt;=70%,$C187&lt;80%)</formula>
    </cfRule>
  </conditionalFormatting>
  <conditionalFormatting sqref="D191:K191">
    <cfRule type="expression" dxfId="242" priority="77">
      <formula>AND($C191&gt;=70%,$C191&lt;80%)</formula>
    </cfRule>
  </conditionalFormatting>
  <conditionalFormatting sqref="D196:K196">
    <cfRule type="expression" dxfId="241" priority="65">
      <formula>AND($C196&gt;=70%,$C196&lt;80%)</formula>
    </cfRule>
  </conditionalFormatting>
  <conditionalFormatting sqref="D200:K200">
    <cfRule type="expression" dxfId="240" priority="53">
      <formula>AND($C200&gt;=70%,$C200&lt;80%)</formula>
    </cfRule>
  </conditionalFormatting>
  <conditionalFormatting sqref="D204:K204">
    <cfRule type="expression" dxfId="239" priority="41">
      <formula>AND($C204&gt;=70%,$C204&lt;80%)</formula>
    </cfRule>
  </conditionalFormatting>
  <conditionalFormatting sqref="D209:K209">
    <cfRule type="expression" dxfId="238" priority="29">
      <formula>AND($C209&gt;=70%,$C209&lt;80%)</formula>
    </cfRule>
  </conditionalFormatting>
  <conditionalFormatting sqref="D213:K213">
    <cfRule type="expression" dxfId="237" priority="17">
      <formula>AND($C213&gt;=70%,$C213&lt;80%)</formula>
    </cfRule>
  </conditionalFormatting>
  <conditionalFormatting sqref="D217:K217">
    <cfRule type="expression" dxfId="236" priority="5">
      <formula>AND($C217&gt;=70%,$C217&lt;80%)</formula>
    </cfRule>
  </conditionalFormatting>
  <conditionalFormatting sqref="D13:L13">
    <cfRule type="expression" dxfId="235" priority="700">
      <formula>AND($C13&gt;=80%,$C13&lt;100%)</formula>
    </cfRule>
  </conditionalFormatting>
  <conditionalFormatting sqref="D17:L17">
    <cfRule type="expression" dxfId="234" priority="688">
      <formula>AND($C17&gt;=80%,$C17&lt;100%)</formula>
    </cfRule>
  </conditionalFormatting>
  <conditionalFormatting sqref="D19:L19">
    <cfRule type="expression" dxfId="233" priority="676">
      <formula>AND($C19&gt;=80%,$C19&lt;100%)</formula>
    </cfRule>
  </conditionalFormatting>
  <conditionalFormatting sqref="D21:L21">
    <cfRule type="expression" dxfId="232" priority="664">
      <formula>AND($C21&gt;=80%,$C21&lt;100%)</formula>
    </cfRule>
  </conditionalFormatting>
  <conditionalFormatting sqref="D23:L23">
    <cfRule type="expression" dxfId="231" priority="652">
      <formula>AND($C23&gt;=80%,$C23&lt;100%)</formula>
    </cfRule>
  </conditionalFormatting>
  <conditionalFormatting sqref="D27:L27">
    <cfRule type="expression" dxfId="230" priority="640">
      <formula>AND($C27&gt;=80%,$C27&lt;100%)</formula>
    </cfRule>
  </conditionalFormatting>
  <conditionalFormatting sqref="D32:L32">
    <cfRule type="expression" dxfId="229" priority="628">
      <formula>AND($C32&gt;=80%,$C32&lt;100%)</formula>
    </cfRule>
  </conditionalFormatting>
  <conditionalFormatting sqref="D36:L36">
    <cfRule type="expression" dxfId="228" priority="616">
      <formula>AND($C36&gt;=80%,$C36&lt;100%)</formula>
    </cfRule>
  </conditionalFormatting>
  <conditionalFormatting sqref="D38:L38">
    <cfRule type="expression" dxfId="227" priority="604">
      <formula>AND($C38&gt;=80%,$C38&lt;100%)</formula>
    </cfRule>
  </conditionalFormatting>
  <conditionalFormatting sqref="D42:L42">
    <cfRule type="expression" dxfId="226" priority="592">
      <formula>AND($C42&gt;=80%,$C42&lt;100%)</formula>
    </cfRule>
  </conditionalFormatting>
  <conditionalFormatting sqref="D46:L46">
    <cfRule type="expression" dxfId="225" priority="580">
      <formula>AND($C46&gt;=80%,$C46&lt;100%)</formula>
    </cfRule>
  </conditionalFormatting>
  <conditionalFormatting sqref="D48:L48">
    <cfRule type="expression" dxfId="224" priority="568">
      <formula>AND($C48&gt;=80%,$C48&lt;100%)</formula>
    </cfRule>
  </conditionalFormatting>
  <conditionalFormatting sqref="D52:L52">
    <cfRule type="expression" dxfId="223" priority="556">
      <formula>AND($C52&gt;=80%,$C52&lt;100%)</formula>
    </cfRule>
  </conditionalFormatting>
  <conditionalFormatting sqref="D54:L54">
    <cfRule type="expression" dxfId="222" priority="544">
      <formula>AND($C54&gt;=80%,$C54&lt;100%)</formula>
    </cfRule>
  </conditionalFormatting>
  <conditionalFormatting sqref="D58:L58">
    <cfRule type="expression" dxfId="221" priority="532">
      <formula>AND($C58&gt;=80%,$C58&lt;100%)</formula>
    </cfRule>
  </conditionalFormatting>
  <conditionalFormatting sqref="D62:L62">
    <cfRule type="expression" dxfId="220" priority="520">
      <formula>AND($C62&gt;=80%,$C62&lt;100%)</formula>
    </cfRule>
  </conditionalFormatting>
  <conditionalFormatting sqref="D64:L64">
    <cfRule type="expression" dxfId="219" priority="508">
      <formula>AND($C64&gt;=80%,$C64&lt;100%)</formula>
    </cfRule>
  </conditionalFormatting>
  <conditionalFormatting sqref="D69:L69">
    <cfRule type="expression" dxfId="218" priority="496">
      <formula>AND($C69&gt;=80%,$C69&lt;100%)</formula>
    </cfRule>
  </conditionalFormatting>
  <conditionalFormatting sqref="D71:L71">
    <cfRule type="expression" dxfId="217" priority="484">
      <formula>AND($C71&gt;=80%,$C71&lt;100%)</formula>
    </cfRule>
  </conditionalFormatting>
  <conditionalFormatting sqref="D73:L73">
    <cfRule type="expression" dxfId="216" priority="472">
      <formula>AND($C73&gt;=80%,$C73&lt;100%)</formula>
    </cfRule>
  </conditionalFormatting>
  <conditionalFormatting sqref="D77:L77">
    <cfRule type="expression" dxfId="215" priority="460">
      <formula>AND($C77&gt;=80%,$C77&lt;100%)</formula>
    </cfRule>
  </conditionalFormatting>
  <conditionalFormatting sqref="D81:L81">
    <cfRule type="expression" dxfId="214" priority="448">
      <formula>AND($C81&gt;=80%,$C81&lt;100%)</formula>
    </cfRule>
  </conditionalFormatting>
  <conditionalFormatting sqref="D83:L83">
    <cfRule type="expression" dxfId="213" priority="436">
      <formula>AND($C83&gt;=80%,$C83&lt;100%)</formula>
    </cfRule>
  </conditionalFormatting>
  <conditionalFormatting sqref="D87:L87">
    <cfRule type="expression" dxfId="212" priority="424">
      <formula>AND($C87&gt;=80%,$C87&lt;100%)</formula>
    </cfRule>
  </conditionalFormatting>
  <conditionalFormatting sqref="D92:L92">
    <cfRule type="expression" dxfId="211" priority="412">
      <formula>AND($C92&gt;=80%,$C92&lt;100%)</formula>
    </cfRule>
  </conditionalFormatting>
  <conditionalFormatting sqref="D94:L94">
    <cfRule type="expression" dxfId="210" priority="400">
      <formula>AND($C94&gt;=80%,$C94&lt;100%)</formula>
    </cfRule>
  </conditionalFormatting>
  <conditionalFormatting sqref="D96:L96">
    <cfRule type="expression" dxfId="209" priority="388">
      <formula>AND($C96&gt;=80%,$C96&lt;100%)</formula>
    </cfRule>
  </conditionalFormatting>
  <conditionalFormatting sqref="D100:L100">
    <cfRule type="expression" dxfId="208" priority="376">
      <formula>AND($C100&gt;=80%,$C100&lt;100%)</formula>
    </cfRule>
  </conditionalFormatting>
  <conditionalFormatting sqref="D102:L102">
    <cfRule type="expression" dxfId="207" priority="364">
      <formula>AND($C102&gt;=80%,$C102&lt;100%)</formula>
    </cfRule>
  </conditionalFormatting>
  <conditionalFormatting sqref="D104:L104">
    <cfRule type="expression" dxfId="206" priority="352">
      <formula>AND($C104&gt;=80%,$C104&lt;100%)</formula>
    </cfRule>
  </conditionalFormatting>
  <conditionalFormatting sqref="D109:L109">
    <cfRule type="expression" dxfId="205" priority="340">
      <formula>AND($C109&gt;=80%,$C109&lt;100%)</formula>
    </cfRule>
  </conditionalFormatting>
  <conditionalFormatting sqref="D111:L111">
    <cfRule type="expression" dxfId="204" priority="328">
      <formula>AND($C111&gt;=80%,$C111&lt;100%)</formula>
    </cfRule>
  </conditionalFormatting>
  <conditionalFormatting sqref="D115:L115">
    <cfRule type="expression" dxfId="203" priority="316">
      <formula>AND($C115&gt;=80%,$C115&lt;100%)</formula>
    </cfRule>
  </conditionalFormatting>
  <conditionalFormatting sqref="D117:L117">
    <cfRule type="expression" dxfId="202" priority="304">
      <formula>AND($C117&gt;=80%,$C117&lt;100%)</formula>
    </cfRule>
  </conditionalFormatting>
  <conditionalFormatting sqref="D121:L121">
    <cfRule type="expression" dxfId="201" priority="292">
      <formula>AND($C121&gt;=80%,$C121&lt;100%)</formula>
    </cfRule>
  </conditionalFormatting>
  <conditionalFormatting sqref="D125:L125">
    <cfRule type="expression" dxfId="200" priority="280">
      <formula>AND($C125&gt;=80%,$C125&lt;100%)</formula>
    </cfRule>
  </conditionalFormatting>
  <conditionalFormatting sqref="D131:L131">
    <cfRule type="expression" dxfId="199" priority="268">
      <formula>AND($C131&gt;=80%,$C131&lt;100%)</formula>
    </cfRule>
  </conditionalFormatting>
  <conditionalFormatting sqref="D133:L133">
    <cfRule type="expression" dxfId="198" priority="256">
      <formula>AND($C133&gt;=80%,$C133&lt;100%)</formula>
    </cfRule>
  </conditionalFormatting>
  <conditionalFormatting sqref="D135:L135">
    <cfRule type="expression" dxfId="197" priority="244">
      <formula>AND($C135&gt;=80%,$C135&lt;100%)</formula>
    </cfRule>
  </conditionalFormatting>
  <conditionalFormatting sqref="D139:L139">
    <cfRule type="expression" dxfId="196" priority="232">
      <formula>AND($C139&gt;=80%,$C139&lt;100%)</formula>
    </cfRule>
  </conditionalFormatting>
  <conditionalFormatting sqref="D144:L144">
    <cfRule type="expression" dxfId="195" priority="220">
      <formula>AND($C144&gt;=80%,$C144&lt;100%)</formula>
    </cfRule>
  </conditionalFormatting>
  <conditionalFormatting sqref="D146:L146">
    <cfRule type="expression" dxfId="194" priority="208">
      <formula>AND($C146&gt;=80%,$C146&lt;100%)</formula>
    </cfRule>
  </conditionalFormatting>
  <conditionalFormatting sqref="D151:L151">
    <cfRule type="expression" dxfId="193" priority="196">
      <formula>AND($C151&gt;=80%,$C151&lt;100%)</formula>
    </cfRule>
  </conditionalFormatting>
  <conditionalFormatting sqref="D153:L153">
    <cfRule type="expression" dxfId="192" priority="184">
      <formula>AND($C153&gt;=80%,$C153&lt;100%)</formula>
    </cfRule>
  </conditionalFormatting>
  <conditionalFormatting sqref="D155:L155">
    <cfRule type="expression" dxfId="191" priority="172">
      <formula>AND($C155&gt;=80%,$C155&lt;100%)</formula>
    </cfRule>
  </conditionalFormatting>
  <conditionalFormatting sqref="D159:L159">
    <cfRule type="expression" dxfId="190" priority="160">
      <formula>AND($C159&gt;=80%,$C159&lt;100%)</formula>
    </cfRule>
  </conditionalFormatting>
  <conditionalFormatting sqref="D163:L163">
    <cfRule type="expression" dxfId="189" priority="148">
      <formula>AND($C163&gt;=80%,$C163&lt;100%)</formula>
    </cfRule>
  </conditionalFormatting>
  <conditionalFormatting sqref="D169:L169">
    <cfRule type="expression" dxfId="188" priority="136">
      <formula>AND($C169&gt;=80%,$C169&lt;100%)</formula>
    </cfRule>
  </conditionalFormatting>
  <conditionalFormatting sqref="D173:L173">
    <cfRule type="expression" dxfId="187" priority="124">
      <formula>AND($C173&gt;=80%,$C173&lt;100%)</formula>
    </cfRule>
  </conditionalFormatting>
  <conditionalFormatting sqref="D177:L177">
    <cfRule type="expression" dxfId="186" priority="112">
      <formula>AND($C177&gt;=80%,$C177&lt;100%)</formula>
    </cfRule>
  </conditionalFormatting>
  <conditionalFormatting sqref="D182:L182">
    <cfRule type="expression" dxfId="185" priority="100">
      <formula>AND($C182&gt;=80%,$C182&lt;100%)</formula>
    </cfRule>
  </conditionalFormatting>
  <conditionalFormatting sqref="D187:L187">
    <cfRule type="expression" dxfId="184" priority="88">
      <formula>AND($C187&gt;=80%,$C187&lt;100%)</formula>
    </cfRule>
  </conditionalFormatting>
  <conditionalFormatting sqref="D191:L191">
    <cfRule type="expression" dxfId="183" priority="76">
      <formula>AND($C191&gt;=80%,$C191&lt;100%)</formula>
    </cfRule>
  </conditionalFormatting>
  <conditionalFormatting sqref="D196:L196">
    <cfRule type="expression" dxfId="182" priority="64">
      <formula>AND($C196&gt;=80%,$C196&lt;100%)</formula>
    </cfRule>
  </conditionalFormatting>
  <conditionalFormatting sqref="D200:L200">
    <cfRule type="expression" dxfId="181" priority="52">
      <formula>AND($C200&gt;=80%,$C200&lt;100%)</formula>
    </cfRule>
  </conditionalFormatting>
  <conditionalFormatting sqref="D204:L204">
    <cfRule type="expression" dxfId="180" priority="40">
      <formula>AND($C204&gt;=80%,$C204&lt;100%)</formula>
    </cfRule>
  </conditionalFormatting>
  <conditionalFormatting sqref="D209:L209">
    <cfRule type="expression" dxfId="179" priority="28">
      <formula>AND($C209&gt;=80%,$C209&lt;100%)</formula>
    </cfRule>
  </conditionalFormatting>
  <conditionalFormatting sqref="D213:L213">
    <cfRule type="expression" dxfId="178" priority="16">
      <formula>AND($C213&gt;=80%,$C213&lt;100%)</formula>
    </cfRule>
  </conditionalFormatting>
  <conditionalFormatting sqref="D217:L217">
    <cfRule type="expression" dxfId="177" priority="4">
      <formula>AND($C217&gt;=80%,$C217&lt;100%)</formula>
    </cfRule>
  </conditionalFormatting>
  <conditionalFormatting sqref="D13:M14">
    <cfRule type="expression" dxfId="176" priority="699">
      <formula>AND($C13&gt;=90%,$C13&lt;100%)</formula>
    </cfRule>
  </conditionalFormatting>
  <conditionalFormatting sqref="D17:M17">
    <cfRule type="expression" dxfId="175" priority="687">
      <formula>AND($C17&gt;=90%,$C17&lt;100%)</formula>
    </cfRule>
  </conditionalFormatting>
  <conditionalFormatting sqref="D19:M19">
    <cfRule type="expression" dxfId="174" priority="675">
      <formula>AND($C19&gt;=90%,$C19&lt;100%)</formula>
    </cfRule>
  </conditionalFormatting>
  <conditionalFormatting sqref="D21:M21">
    <cfRule type="expression" dxfId="173" priority="663">
      <formula>AND($C21&gt;=90%,$C21&lt;100%)</formula>
    </cfRule>
  </conditionalFormatting>
  <conditionalFormatting sqref="D23:M23">
    <cfRule type="expression" dxfId="172" priority="651">
      <formula>AND($C23&gt;=90%,$C23&lt;100%)</formula>
    </cfRule>
  </conditionalFormatting>
  <conditionalFormatting sqref="D27:M27">
    <cfRule type="expression" dxfId="171" priority="639">
      <formula>AND($C27&gt;=90%,$C27&lt;100%)</formula>
    </cfRule>
  </conditionalFormatting>
  <conditionalFormatting sqref="D32:M32">
    <cfRule type="expression" dxfId="170" priority="627">
      <formula>AND($C32&gt;=90%,$C32&lt;100%)</formula>
    </cfRule>
  </conditionalFormatting>
  <conditionalFormatting sqref="D36:M36">
    <cfRule type="expression" dxfId="169" priority="615">
      <formula>AND($C36&gt;=90%,$C36&lt;100%)</formula>
    </cfRule>
  </conditionalFormatting>
  <conditionalFormatting sqref="D38:M38">
    <cfRule type="expression" dxfId="168" priority="603">
      <formula>AND($C38&gt;=90%,$C38&lt;100%)</formula>
    </cfRule>
  </conditionalFormatting>
  <conditionalFormatting sqref="D42:M42">
    <cfRule type="expression" dxfId="167" priority="591">
      <formula>AND($C42&gt;=90%,$C42&lt;100%)</formula>
    </cfRule>
  </conditionalFormatting>
  <conditionalFormatting sqref="D46:M46">
    <cfRule type="expression" dxfId="166" priority="579">
      <formula>AND($C46&gt;=90%,$C46&lt;100%)</formula>
    </cfRule>
  </conditionalFormatting>
  <conditionalFormatting sqref="D48:M48">
    <cfRule type="expression" dxfId="165" priority="567">
      <formula>AND($C48&gt;=90%,$C48&lt;100%)</formula>
    </cfRule>
  </conditionalFormatting>
  <conditionalFormatting sqref="D52:M52">
    <cfRule type="expression" dxfId="164" priority="555">
      <formula>AND($C52&gt;=90%,$C52&lt;100%)</formula>
    </cfRule>
  </conditionalFormatting>
  <conditionalFormatting sqref="D54:M54">
    <cfRule type="expression" dxfId="163" priority="543">
      <formula>AND($C54&gt;=90%,$C54&lt;100%)</formula>
    </cfRule>
  </conditionalFormatting>
  <conditionalFormatting sqref="D58:M58">
    <cfRule type="expression" dxfId="162" priority="531">
      <formula>AND($C58&gt;=90%,$C58&lt;100%)</formula>
    </cfRule>
  </conditionalFormatting>
  <conditionalFormatting sqref="D62:M62">
    <cfRule type="expression" dxfId="161" priority="519">
      <formula>AND($C62&gt;=90%,$C62&lt;100%)</formula>
    </cfRule>
  </conditionalFormatting>
  <conditionalFormatting sqref="D64:M64">
    <cfRule type="expression" dxfId="160" priority="507">
      <formula>AND($C64&gt;=90%,$C64&lt;100%)</formula>
    </cfRule>
  </conditionalFormatting>
  <conditionalFormatting sqref="D69:M69">
    <cfRule type="expression" dxfId="159" priority="495">
      <formula>AND($C69&gt;=90%,$C69&lt;100%)</formula>
    </cfRule>
  </conditionalFormatting>
  <conditionalFormatting sqref="D71:M71">
    <cfRule type="expression" dxfId="158" priority="483">
      <formula>AND($C71&gt;=90%,$C71&lt;100%)</formula>
    </cfRule>
  </conditionalFormatting>
  <conditionalFormatting sqref="D73:M73">
    <cfRule type="expression" dxfId="157" priority="471">
      <formula>AND($C73&gt;=90%,$C73&lt;100%)</formula>
    </cfRule>
  </conditionalFormatting>
  <conditionalFormatting sqref="D77:M77">
    <cfRule type="expression" dxfId="156" priority="459">
      <formula>AND($C77&gt;=90%,$C77&lt;100%)</formula>
    </cfRule>
  </conditionalFormatting>
  <conditionalFormatting sqref="D81:M81">
    <cfRule type="expression" dxfId="155" priority="447">
      <formula>AND($C81&gt;=90%,$C81&lt;100%)</formula>
    </cfRule>
  </conditionalFormatting>
  <conditionalFormatting sqref="D83:M83">
    <cfRule type="expression" dxfId="154" priority="435">
      <formula>AND($C83&gt;=90%,$C83&lt;100%)</formula>
    </cfRule>
  </conditionalFormatting>
  <conditionalFormatting sqref="D87:M87">
    <cfRule type="expression" dxfId="153" priority="423">
      <formula>AND($C87&gt;=90%,$C87&lt;100%)</formula>
    </cfRule>
  </conditionalFormatting>
  <conditionalFormatting sqref="D92:M92">
    <cfRule type="expression" dxfId="152" priority="411">
      <formula>AND($C92&gt;=90%,$C92&lt;100%)</formula>
    </cfRule>
  </conditionalFormatting>
  <conditionalFormatting sqref="D94:M94">
    <cfRule type="expression" dxfId="151" priority="399">
      <formula>AND($C94&gt;=90%,$C94&lt;100%)</formula>
    </cfRule>
  </conditionalFormatting>
  <conditionalFormatting sqref="D96:M96">
    <cfRule type="expression" dxfId="150" priority="387">
      <formula>AND($C96&gt;=90%,$C96&lt;100%)</formula>
    </cfRule>
  </conditionalFormatting>
  <conditionalFormatting sqref="D100:M100">
    <cfRule type="expression" dxfId="149" priority="375">
      <formula>AND($C100&gt;=90%,$C100&lt;100%)</formula>
    </cfRule>
  </conditionalFormatting>
  <conditionalFormatting sqref="D102:M102">
    <cfRule type="expression" dxfId="148" priority="363">
      <formula>AND($C102&gt;=90%,$C102&lt;100%)</formula>
    </cfRule>
  </conditionalFormatting>
  <conditionalFormatting sqref="D104:M104">
    <cfRule type="expression" dxfId="147" priority="351">
      <formula>AND($C104&gt;=90%,$C104&lt;100%)</formula>
    </cfRule>
  </conditionalFormatting>
  <conditionalFormatting sqref="D109:M109">
    <cfRule type="expression" dxfId="146" priority="339">
      <formula>AND($C109&gt;=90%,$C109&lt;100%)</formula>
    </cfRule>
  </conditionalFormatting>
  <conditionalFormatting sqref="D111:M111">
    <cfRule type="expression" dxfId="145" priority="327">
      <formula>AND($C111&gt;=90%,$C111&lt;100%)</formula>
    </cfRule>
  </conditionalFormatting>
  <conditionalFormatting sqref="D115:M115">
    <cfRule type="expression" dxfId="144" priority="315">
      <formula>AND($C115&gt;=90%,$C115&lt;100%)</formula>
    </cfRule>
  </conditionalFormatting>
  <conditionalFormatting sqref="D117:M117">
    <cfRule type="expression" dxfId="143" priority="303">
      <formula>AND($C117&gt;=90%,$C117&lt;100%)</formula>
    </cfRule>
  </conditionalFormatting>
  <conditionalFormatting sqref="D121:M121">
    <cfRule type="expression" dxfId="142" priority="291">
      <formula>AND($C121&gt;=90%,$C121&lt;100%)</formula>
    </cfRule>
  </conditionalFormatting>
  <conditionalFormatting sqref="D125:M125">
    <cfRule type="expression" dxfId="141" priority="279">
      <formula>AND($C125&gt;=90%,$C125&lt;100%)</formula>
    </cfRule>
  </conditionalFormatting>
  <conditionalFormatting sqref="D131:M131">
    <cfRule type="expression" dxfId="140" priority="267">
      <formula>AND($C131&gt;=90%,$C131&lt;100%)</formula>
    </cfRule>
  </conditionalFormatting>
  <conditionalFormatting sqref="D133:M133">
    <cfRule type="expression" dxfId="139" priority="255">
      <formula>AND($C133&gt;=90%,$C133&lt;100%)</formula>
    </cfRule>
  </conditionalFormatting>
  <conditionalFormatting sqref="D135:M135">
    <cfRule type="expression" dxfId="138" priority="243">
      <formula>AND($C135&gt;=90%,$C135&lt;100%)</formula>
    </cfRule>
  </conditionalFormatting>
  <conditionalFormatting sqref="D139:M139">
    <cfRule type="expression" dxfId="137" priority="231">
      <formula>AND($C139&gt;=90%,$C139&lt;100%)</formula>
    </cfRule>
  </conditionalFormatting>
  <conditionalFormatting sqref="D144:M144">
    <cfRule type="expression" dxfId="136" priority="219">
      <formula>AND($C144&gt;=90%,$C144&lt;100%)</formula>
    </cfRule>
  </conditionalFormatting>
  <conditionalFormatting sqref="D146:M146">
    <cfRule type="expression" dxfId="135" priority="207">
      <formula>AND($C146&gt;=90%,$C146&lt;100%)</formula>
    </cfRule>
  </conditionalFormatting>
  <conditionalFormatting sqref="D151:M151">
    <cfRule type="expression" dxfId="134" priority="195">
      <formula>AND($C151&gt;=90%,$C151&lt;100%)</formula>
    </cfRule>
  </conditionalFormatting>
  <conditionalFormatting sqref="D153:M153">
    <cfRule type="expression" dxfId="133" priority="183">
      <formula>AND($C153&gt;=90%,$C153&lt;100%)</formula>
    </cfRule>
  </conditionalFormatting>
  <conditionalFormatting sqref="D155:M155">
    <cfRule type="expression" dxfId="132" priority="171">
      <formula>AND($C155&gt;=90%,$C155&lt;100%)</formula>
    </cfRule>
  </conditionalFormatting>
  <conditionalFormatting sqref="D159:M159">
    <cfRule type="expression" dxfId="131" priority="159">
      <formula>AND($C159&gt;=90%,$C159&lt;100%)</formula>
    </cfRule>
  </conditionalFormatting>
  <conditionalFormatting sqref="D163:M163">
    <cfRule type="expression" dxfId="130" priority="147">
      <formula>AND($C163&gt;=90%,$C163&lt;100%)</formula>
    </cfRule>
  </conditionalFormatting>
  <conditionalFormatting sqref="D169:M169">
    <cfRule type="expression" dxfId="129" priority="135">
      <formula>AND($C169&gt;=90%,$C169&lt;100%)</formula>
    </cfRule>
  </conditionalFormatting>
  <conditionalFormatting sqref="D173:M173">
    <cfRule type="expression" dxfId="128" priority="123">
      <formula>AND($C173&gt;=90%,$C173&lt;100%)</formula>
    </cfRule>
  </conditionalFormatting>
  <conditionalFormatting sqref="D177:M177">
    <cfRule type="expression" dxfId="127" priority="111">
      <formula>AND($C177&gt;=90%,$C177&lt;100%)</formula>
    </cfRule>
  </conditionalFormatting>
  <conditionalFormatting sqref="D182:M182">
    <cfRule type="expression" dxfId="126" priority="99">
      <formula>AND($C182&gt;=90%,$C182&lt;100%)</formula>
    </cfRule>
  </conditionalFormatting>
  <conditionalFormatting sqref="D187:M187">
    <cfRule type="expression" dxfId="125" priority="87">
      <formula>AND($C187&gt;=90%,$C187&lt;100%)</formula>
    </cfRule>
  </conditionalFormatting>
  <conditionalFormatting sqref="D191:M191">
    <cfRule type="expression" dxfId="124" priority="75">
      <formula>AND($C191&gt;=90%,$C191&lt;100%)</formula>
    </cfRule>
  </conditionalFormatting>
  <conditionalFormatting sqref="D196:M196">
    <cfRule type="expression" dxfId="123" priority="63">
      <formula>AND($C196&gt;=90%,$C196&lt;100%)</formula>
    </cfRule>
  </conditionalFormatting>
  <conditionalFormatting sqref="D200:M200">
    <cfRule type="expression" dxfId="122" priority="51">
      <formula>AND($C200&gt;=90%,$C200&lt;100%)</formula>
    </cfRule>
  </conditionalFormatting>
  <conditionalFormatting sqref="D204:M204">
    <cfRule type="expression" dxfId="121" priority="39">
      <formula>AND($C204&gt;=90%,$C204&lt;100%)</formula>
    </cfRule>
  </conditionalFormatting>
  <conditionalFormatting sqref="D209:M209">
    <cfRule type="expression" dxfId="120" priority="27">
      <formula>AND($C209&gt;=90%,$C209&lt;100%)</formula>
    </cfRule>
  </conditionalFormatting>
  <conditionalFormatting sqref="D213:M213">
    <cfRule type="expression" dxfId="119" priority="15">
      <formula>AND($C213&gt;=90%,$C213&lt;100%)</formula>
    </cfRule>
  </conditionalFormatting>
  <conditionalFormatting sqref="D217:M217">
    <cfRule type="expression" dxfId="118" priority="3">
      <formula>AND($C217&gt;=90%,$C217&lt;100%)</formula>
    </cfRule>
  </conditionalFormatting>
  <conditionalFormatting sqref="D13:N13">
    <cfRule type="expression" dxfId="117" priority="697">
      <formula>$C13="n/a"</formula>
    </cfRule>
    <cfRule type="expression" dxfId="116" priority="698">
      <formula>$C13=100%</formula>
    </cfRule>
  </conditionalFormatting>
  <conditionalFormatting sqref="D17:N17">
    <cfRule type="expression" dxfId="115" priority="685">
      <formula>$C17="n/a"</formula>
    </cfRule>
    <cfRule type="expression" dxfId="114" priority="686">
      <formula>$C17=100%</formula>
    </cfRule>
  </conditionalFormatting>
  <conditionalFormatting sqref="D19:N19">
    <cfRule type="expression" dxfId="113" priority="673">
      <formula>$C19="n/a"</formula>
    </cfRule>
    <cfRule type="expression" dxfId="112" priority="674">
      <formula>$C19=100%</formula>
    </cfRule>
  </conditionalFormatting>
  <conditionalFormatting sqref="D21:N21">
    <cfRule type="expression" dxfId="111" priority="661">
      <formula>$C21="n/a"</formula>
    </cfRule>
    <cfRule type="expression" dxfId="110" priority="662">
      <formula>$C21=100%</formula>
    </cfRule>
  </conditionalFormatting>
  <conditionalFormatting sqref="D23:N23">
    <cfRule type="expression" dxfId="109" priority="649">
      <formula>$C23="n/a"</formula>
    </cfRule>
    <cfRule type="expression" dxfId="108" priority="650">
      <formula>$C23=100%</formula>
    </cfRule>
  </conditionalFormatting>
  <conditionalFormatting sqref="D27:N27">
    <cfRule type="expression" dxfId="107" priority="637">
      <formula>$C27="n/a"</formula>
    </cfRule>
    <cfRule type="expression" dxfId="106" priority="638">
      <formula>$C27=100%</formula>
    </cfRule>
  </conditionalFormatting>
  <conditionalFormatting sqref="D32:N32">
    <cfRule type="expression" dxfId="105" priority="625">
      <formula>$C32="n/a"</formula>
    </cfRule>
    <cfRule type="expression" dxfId="104" priority="626">
      <formula>$C32=100%</formula>
    </cfRule>
  </conditionalFormatting>
  <conditionalFormatting sqref="D36:N36">
    <cfRule type="expression" dxfId="103" priority="613">
      <formula>$C36="n/a"</formula>
    </cfRule>
    <cfRule type="expression" dxfId="102" priority="614">
      <formula>$C36=100%</formula>
    </cfRule>
  </conditionalFormatting>
  <conditionalFormatting sqref="D38:N38">
    <cfRule type="expression" dxfId="101" priority="601">
      <formula>$C38="n/a"</formula>
    </cfRule>
    <cfRule type="expression" dxfId="100" priority="602">
      <formula>$C38=100%</formula>
    </cfRule>
  </conditionalFormatting>
  <conditionalFormatting sqref="D42:N42">
    <cfRule type="expression" dxfId="99" priority="589">
      <formula>$C42="n/a"</formula>
    </cfRule>
    <cfRule type="expression" dxfId="98" priority="590">
      <formula>$C42=100%</formula>
    </cfRule>
  </conditionalFormatting>
  <conditionalFormatting sqref="D46:N46">
    <cfRule type="expression" dxfId="97" priority="577">
      <formula>$C46="n/a"</formula>
    </cfRule>
    <cfRule type="expression" dxfId="96" priority="578">
      <formula>$C46=100%</formula>
    </cfRule>
  </conditionalFormatting>
  <conditionalFormatting sqref="D48:N48">
    <cfRule type="expression" dxfId="95" priority="565">
      <formula>$C48="n/a"</formula>
    </cfRule>
    <cfRule type="expression" dxfId="94" priority="566">
      <formula>$C48=100%</formula>
    </cfRule>
  </conditionalFormatting>
  <conditionalFormatting sqref="D52:N52">
    <cfRule type="expression" dxfId="93" priority="553">
      <formula>$C52="n/a"</formula>
    </cfRule>
    <cfRule type="expression" dxfId="92" priority="554">
      <formula>$C52=100%</formula>
    </cfRule>
  </conditionalFormatting>
  <conditionalFormatting sqref="D54:N54">
    <cfRule type="expression" dxfId="91" priority="541">
      <formula>$C54="n/a"</formula>
    </cfRule>
    <cfRule type="expression" dxfId="90" priority="542">
      <formula>$C54=100%</formula>
    </cfRule>
  </conditionalFormatting>
  <conditionalFormatting sqref="D58:N58">
    <cfRule type="expression" dxfId="89" priority="529">
      <formula>$C58="n/a"</formula>
    </cfRule>
    <cfRule type="expression" dxfId="88" priority="530">
      <formula>$C58=100%</formula>
    </cfRule>
  </conditionalFormatting>
  <conditionalFormatting sqref="D62:N62">
    <cfRule type="expression" dxfId="87" priority="517">
      <formula>$C62="n/a"</formula>
    </cfRule>
    <cfRule type="expression" dxfId="86" priority="518">
      <formula>$C62=100%</formula>
    </cfRule>
  </conditionalFormatting>
  <conditionalFormatting sqref="D64:N64">
    <cfRule type="expression" dxfId="85" priority="505">
      <formula>$C64="n/a"</formula>
    </cfRule>
    <cfRule type="expression" dxfId="84" priority="506">
      <formula>$C64=100%</formula>
    </cfRule>
  </conditionalFormatting>
  <conditionalFormatting sqref="D69:N69">
    <cfRule type="expression" dxfId="83" priority="493">
      <formula>$C69="n/a"</formula>
    </cfRule>
    <cfRule type="expression" dxfId="82" priority="494">
      <formula>$C69=100%</formula>
    </cfRule>
  </conditionalFormatting>
  <conditionalFormatting sqref="D71:N71">
    <cfRule type="expression" dxfId="81" priority="481">
      <formula>$C71="n/a"</formula>
    </cfRule>
    <cfRule type="expression" dxfId="80" priority="482">
      <formula>$C71=100%</formula>
    </cfRule>
  </conditionalFormatting>
  <conditionalFormatting sqref="D73:N73">
    <cfRule type="expression" dxfId="79" priority="469">
      <formula>$C73="n/a"</formula>
    </cfRule>
    <cfRule type="expression" dxfId="78" priority="470">
      <formula>$C73=100%</formula>
    </cfRule>
  </conditionalFormatting>
  <conditionalFormatting sqref="D77:N77">
    <cfRule type="expression" dxfId="77" priority="457">
      <formula>$C77="n/a"</formula>
    </cfRule>
    <cfRule type="expression" dxfId="76" priority="458">
      <formula>$C77=100%</formula>
    </cfRule>
  </conditionalFormatting>
  <conditionalFormatting sqref="D81:N81">
    <cfRule type="expression" dxfId="75" priority="445">
      <formula>$C81="n/a"</formula>
    </cfRule>
    <cfRule type="expression" dxfId="74" priority="446">
      <formula>$C81=100%</formula>
    </cfRule>
  </conditionalFormatting>
  <conditionalFormatting sqref="D83:N83">
    <cfRule type="expression" dxfId="73" priority="433">
      <formula>$C83="n/a"</formula>
    </cfRule>
    <cfRule type="expression" dxfId="72" priority="434">
      <formula>$C83=100%</formula>
    </cfRule>
  </conditionalFormatting>
  <conditionalFormatting sqref="D87:N87">
    <cfRule type="expression" dxfId="71" priority="421">
      <formula>$C87="n/a"</formula>
    </cfRule>
    <cfRule type="expression" dxfId="70" priority="422">
      <formula>$C87=100%</formula>
    </cfRule>
  </conditionalFormatting>
  <conditionalFormatting sqref="D92:N92">
    <cfRule type="expression" dxfId="69" priority="409">
      <formula>$C92="n/a"</formula>
    </cfRule>
    <cfRule type="expression" dxfId="68" priority="410">
      <formula>$C92=100%</formula>
    </cfRule>
  </conditionalFormatting>
  <conditionalFormatting sqref="D94:N94">
    <cfRule type="expression" dxfId="67" priority="397">
      <formula>$C94="n/a"</formula>
    </cfRule>
    <cfRule type="expression" dxfId="66" priority="398">
      <formula>$C94=100%</formula>
    </cfRule>
  </conditionalFormatting>
  <conditionalFormatting sqref="D96:N96">
    <cfRule type="expression" dxfId="65" priority="385">
      <formula>$C96="n/a"</formula>
    </cfRule>
    <cfRule type="expression" dxfId="64" priority="386">
      <formula>$C96=100%</formula>
    </cfRule>
  </conditionalFormatting>
  <conditionalFormatting sqref="D100:N100">
    <cfRule type="expression" dxfId="63" priority="373">
      <formula>$C100="n/a"</formula>
    </cfRule>
    <cfRule type="expression" dxfId="62" priority="374">
      <formula>$C100=100%</formula>
    </cfRule>
  </conditionalFormatting>
  <conditionalFormatting sqref="D102:N102">
    <cfRule type="expression" dxfId="61" priority="361">
      <formula>$C102="n/a"</formula>
    </cfRule>
    <cfRule type="expression" dxfId="60" priority="362">
      <formula>$C102=100%</formula>
    </cfRule>
  </conditionalFormatting>
  <conditionalFormatting sqref="D104:N104">
    <cfRule type="expression" dxfId="59" priority="349">
      <formula>$C104="n/a"</formula>
    </cfRule>
    <cfRule type="expression" dxfId="58" priority="350">
      <formula>$C104=100%</formula>
    </cfRule>
  </conditionalFormatting>
  <conditionalFormatting sqref="D109:N109">
    <cfRule type="expression" dxfId="57" priority="337">
      <formula>$C109="n/a"</formula>
    </cfRule>
    <cfRule type="expression" dxfId="56" priority="338">
      <formula>$C109=100%</formula>
    </cfRule>
  </conditionalFormatting>
  <conditionalFormatting sqref="D111:N111">
    <cfRule type="expression" dxfId="55" priority="325">
      <formula>$C111="n/a"</formula>
    </cfRule>
    <cfRule type="expression" dxfId="54" priority="326">
      <formula>$C111=100%</formula>
    </cfRule>
  </conditionalFormatting>
  <conditionalFormatting sqref="D115:N115">
    <cfRule type="expression" dxfId="53" priority="313">
      <formula>$C115="n/a"</formula>
    </cfRule>
    <cfRule type="expression" dxfId="52" priority="314">
      <formula>$C115=100%</formula>
    </cfRule>
  </conditionalFormatting>
  <conditionalFormatting sqref="D117:N117">
    <cfRule type="expression" dxfId="51" priority="301">
      <formula>$C117="n/a"</formula>
    </cfRule>
    <cfRule type="expression" dxfId="50" priority="302">
      <formula>$C117=100%</formula>
    </cfRule>
  </conditionalFormatting>
  <conditionalFormatting sqref="D121:N121">
    <cfRule type="expression" dxfId="49" priority="289">
      <formula>$C121="n/a"</formula>
    </cfRule>
    <cfRule type="expression" dxfId="48" priority="290">
      <formula>$C121=100%</formula>
    </cfRule>
  </conditionalFormatting>
  <conditionalFormatting sqref="D125:N125">
    <cfRule type="expression" dxfId="47" priority="277">
      <formula>$C125="n/a"</formula>
    </cfRule>
    <cfRule type="expression" dxfId="46" priority="278">
      <formula>$C125=100%</formula>
    </cfRule>
  </conditionalFormatting>
  <conditionalFormatting sqref="D131:N131">
    <cfRule type="expression" dxfId="45" priority="265">
      <formula>$C131="n/a"</formula>
    </cfRule>
    <cfRule type="expression" dxfId="44" priority="266">
      <formula>$C131=100%</formula>
    </cfRule>
  </conditionalFormatting>
  <conditionalFormatting sqref="D133:N133">
    <cfRule type="expression" dxfId="43" priority="253">
      <formula>$C133="n/a"</formula>
    </cfRule>
    <cfRule type="expression" dxfId="42" priority="254">
      <formula>$C133=100%</formula>
    </cfRule>
  </conditionalFormatting>
  <conditionalFormatting sqref="D135:N135">
    <cfRule type="expression" dxfId="41" priority="241">
      <formula>$C135="n/a"</formula>
    </cfRule>
    <cfRule type="expression" dxfId="40" priority="242">
      <formula>$C135=100%</formula>
    </cfRule>
  </conditionalFormatting>
  <conditionalFormatting sqref="D139:N139">
    <cfRule type="expression" dxfId="39" priority="229">
      <formula>$C139="n/a"</formula>
    </cfRule>
    <cfRule type="expression" dxfId="38" priority="230">
      <formula>$C139=100%</formula>
    </cfRule>
  </conditionalFormatting>
  <conditionalFormatting sqref="D144:N144">
    <cfRule type="expression" dxfId="37" priority="217">
      <formula>$C144="n/a"</formula>
    </cfRule>
    <cfRule type="expression" dxfId="36" priority="218">
      <formula>$C144=100%</formula>
    </cfRule>
  </conditionalFormatting>
  <conditionalFormatting sqref="D146:N146">
    <cfRule type="expression" dxfId="35" priority="205">
      <formula>$C146="n/a"</formula>
    </cfRule>
    <cfRule type="expression" dxfId="34" priority="206">
      <formula>$C146=100%</formula>
    </cfRule>
  </conditionalFormatting>
  <conditionalFormatting sqref="D151:N151">
    <cfRule type="expression" dxfId="33" priority="193">
      <formula>$C151="n/a"</formula>
    </cfRule>
    <cfRule type="expression" dxfId="32" priority="194">
      <formula>$C151=100%</formula>
    </cfRule>
  </conditionalFormatting>
  <conditionalFormatting sqref="D153:N153">
    <cfRule type="expression" dxfId="31" priority="181">
      <formula>$C153="n/a"</formula>
    </cfRule>
    <cfRule type="expression" dxfId="30" priority="182">
      <formula>$C153=100%</formula>
    </cfRule>
  </conditionalFormatting>
  <conditionalFormatting sqref="D155:N155">
    <cfRule type="expression" dxfId="29" priority="169">
      <formula>$C155="n/a"</formula>
    </cfRule>
    <cfRule type="expression" dxfId="28" priority="170">
      <formula>$C155=100%</formula>
    </cfRule>
  </conditionalFormatting>
  <conditionalFormatting sqref="D159:N159">
    <cfRule type="expression" dxfId="27" priority="157">
      <formula>$C159="n/a"</formula>
    </cfRule>
    <cfRule type="expression" dxfId="26" priority="158">
      <formula>$C159=100%</formula>
    </cfRule>
  </conditionalFormatting>
  <conditionalFormatting sqref="D163:N163">
    <cfRule type="expression" dxfId="25" priority="145">
      <formula>$C163="n/a"</formula>
    </cfRule>
    <cfRule type="expression" dxfId="24" priority="146">
      <formula>$C163=100%</formula>
    </cfRule>
  </conditionalFormatting>
  <conditionalFormatting sqref="D169:N169">
    <cfRule type="expression" dxfId="23" priority="133">
      <formula>$C169="n/a"</formula>
    </cfRule>
    <cfRule type="expression" dxfId="22" priority="134">
      <formula>$C169=100%</formula>
    </cfRule>
  </conditionalFormatting>
  <conditionalFormatting sqref="D173:N173">
    <cfRule type="expression" dxfId="21" priority="121">
      <formula>$C173="n/a"</formula>
    </cfRule>
    <cfRule type="expression" dxfId="20" priority="122">
      <formula>$C173=100%</formula>
    </cfRule>
  </conditionalFormatting>
  <conditionalFormatting sqref="D177:N177">
    <cfRule type="expression" dxfId="19" priority="109">
      <formula>$C177="n/a"</formula>
    </cfRule>
    <cfRule type="expression" dxfId="18" priority="110">
      <formula>$C177=100%</formula>
    </cfRule>
  </conditionalFormatting>
  <conditionalFormatting sqref="D182:N182">
    <cfRule type="expression" dxfId="17" priority="97">
      <formula>$C182="n/a"</formula>
    </cfRule>
    <cfRule type="expression" dxfId="16" priority="98">
      <formula>$C182=100%</formula>
    </cfRule>
  </conditionalFormatting>
  <conditionalFormatting sqref="D187:N187">
    <cfRule type="expression" dxfId="15" priority="85">
      <formula>$C187="n/a"</formula>
    </cfRule>
    <cfRule type="expression" dxfId="14" priority="86">
      <formula>$C187=100%</formula>
    </cfRule>
  </conditionalFormatting>
  <conditionalFormatting sqref="D191:N191">
    <cfRule type="expression" dxfId="13" priority="73">
      <formula>$C191="n/a"</formula>
    </cfRule>
    <cfRule type="expression" dxfId="12" priority="74">
      <formula>$C191=100%</formula>
    </cfRule>
  </conditionalFormatting>
  <conditionalFormatting sqref="D196:N196">
    <cfRule type="expression" dxfId="11" priority="61">
      <formula>$C196="n/a"</formula>
    </cfRule>
    <cfRule type="expression" dxfId="10" priority="62">
      <formula>$C196=100%</formula>
    </cfRule>
  </conditionalFormatting>
  <conditionalFormatting sqref="D200:N200">
    <cfRule type="expression" dxfId="9" priority="49">
      <formula>$C200="n/a"</formula>
    </cfRule>
    <cfRule type="expression" dxfId="8" priority="50">
      <formula>$C200=100%</formula>
    </cfRule>
  </conditionalFormatting>
  <conditionalFormatting sqref="D204:N204">
    <cfRule type="expression" dxfId="7" priority="37">
      <formula>$C204="n/a"</formula>
    </cfRule>
    <cfRule type="expression" dxfId="6" priority="38">
      <formula>$C204=100%</formula>
    </cfRule>
  </conditionalFormatting>
  <conditionalFormatting sqref="D209:N209">
    <cfRule type="expression" dxfId="5" priority="25">
      <formula>$C209="n/a"</formula>
    </cfRule>
    <cfRule type="expression" dxfId="4" priority="26">
      <formula>$C209=100%</formula>
    </cfRule>
  </conditionalFormatting>
  <conditionalFormatting sqref="D213:N213">
    <cfRule type="expression" dxfId="3" priority="13">
      <formula>$C213="n/a"</formula>
    </cfRule>
    <cfRule type="expression" dxfId="2" priority="14">
      <formula>$C213=100%</formula>
    </cfRule>
  </conditionalFormatting>
  <conditionalFormatting sqref="D217:N217">
    <cfRule type="expression" dxfId="1" priority="1">
      <formula>$C217="n/a"</formula>
    </cfRule>
    <cfRule type="expression" dxfId="0" priority="2">
      <formula>$C217=100%</formula>
    </cfRule>
  </conditionalFormatting>
  <hyperlinks>
    <hyperlink ref="B217" location="A_3.12" display="A_3.12" xr:uid="{6E4F57ED-6BA4-4806-A9DE-2AD0D3B18330}"/>
    <hyperlink ref="B213" location="A_3.11" display="A_3.11" xr:uid="{4574768D-4945-4A83-BBF7-40683043EA2E}"/>
    <hyperlink ref="B209" location="A_3.10" display="3.10" xr:uid="{206040F5-F665-413A-89AA-F13370BDFA3B}"/>
    <hyperlink ref="B204" location="A_3.09" display="A_3.09" xr:uid="{E64657A0-72A7-4B20-BF0F-8C45F2FC44E8}"/>
    <hyperlink ref="B200" location="A_3.08" display="A_3.08" xr:uid="{8494DDBB-1B86-4486-ABA5-4261DE350B7A}"/>
    <hyperlink ref="B196" location="A_3.07" display="A_3.07" xr:uid="{FC0ACB55-D93A-490D-8A74-A51BF48D9DA8}"/>
    <hyperlink ref="B191" location="A_3.06" display="A_3.06" xr:uid="{9EF34441-3F98-40D8-AF78-CA94DA1761BD}"/>
    <hyperlink ref="B187" location="A_3.05" display="A_3.05" xr:uid="{042BD6A0-2815-40EF-8CBB-E971213A380D}"/>
    <hyperlink ref="B182" location="A_3.04" display="A_3.04" xr:uid="{5C468166-8423-4184-8796-10E7BEE21F26}"/>
    <hyperlink ref="B177" location="A_3.03" display="A_3.03" xr:uid="{07F2EC39-9F73-44B6-A22C-483E4CB60062}"/>
    <hyperlink ref="B173" location="A_3.02" display="A_3.02" xr:uid="{4738820A-506B-4797-985A-CC1D42786C1C}"/>
    <hyperlink ref="B169" location="A_3.01" display="A_3.01" xr:uid="{57FC6985-813F-4E05-A1A9-848046336B12}"/>
    <hyperlink ref="B163" location="A_2.11" display="A_2.11" xr:uid="{380E6296-855C-4234-8A89-6FBD57C629EB}"/>
    <hyperlink ref="B159" location="A_2.10" display="2.10" xr:uid="{0E443EC6-392B-424A-8C01-54F2DC17EC5B}"/>
    <hyperlink ref="B155" location="A_2.09" display="A_2.09" xr:uid="{A7596C45-B942-4DA1-80A9-267591D4BCA6}"/>
    <hyperlink ref="B153" location="A_2.08" display="A_2.08" xr:uid="{968B9D03-6891-4B4F-BCEA-CB0918784D0F}"/>
    <hyperlink ref="B151" location="A_2.07" display="A_2.07" xr:uid="{D0C7924C-8FF0-4F50-ADD9-7D19E4848C1E}"/>
    <hyperlink ref="B146" location="A_2.06" display="A_2.06" xr:uid="{08DC9E57-F31C-49CE-8500-FB33348009C5}"/>
    <hyperlink ref="B144" location="A_2.05" display="A_2.05" xr:uid="{203C656C-E6BC-483B-8673-B9A825D36256}"/>
    <hyperlink ref="B139" location="A_2.04" display="A_2.04" xr:uid="{26C77DB9-3AD2-4387-9A1F-317947E10CC7}"/>
    <hyperlink ref="B135" location="A_2.03" display="A_2.03" xr:uid="{AF2C3FA6-AE8D-4ED5-ACEF-61EE703FB137}"/>
    <hyperlink ref="B133" location="A_2.02" display="A_2.02" xr:uid="{FFE3BD2E-823B-4D8D-9EC4-7FD2AD35427C}"/>
    <hyperlink ref="B131" location="A_2.01" display="A_2.01" xr:uid="{116C01E3-047A-499E-AE4B-3F2BCD352AFA}"/>
    <hyperlink ref="B125" location="A_1.36" display="A_1.36" xr:uid="{36108A82-4D21-4094-B90A-15E8A743D36F}"/>
    <hyperlink ref="B121" location="A_1.35" display="A_1.35" xr:uid="{53A2B056-95FC-4E0F-9E6C-CD4402EBFD31}"/>
    <hyperlink ref="B117" location="A_1.34" display="A_1.34" xr:uid="{FDEBA4AA-9D38-49A7-B4FA-003527B32154}"/>
    <hyperlink ref="B115" location="A_1.33" display="A_1.33" xr:uid="{982CCE7B-932C-4070-8481-A97496DD2722}"/>
    <hyperlink ref="B111" location="A_1.32" display="A_1.32" xr:uid="{2D9FE0CC-416C-49C5-B6F7-B7ECB47B43B9}"/>
    <hyperlink ref="B109" location="A_1.31" display="A_1.31" xr:uid="{89396C75-A722-464B-9C4A-3687D143C66C}"/>
    <hyperlink ref="B104" location="A_1.30" display="1.30" xr:uid="{0C8269C6-D8C7-4E3C-9A58-0DBA6EA1B5A2}"/>
    <hyperlink ref="B102" location="A_1.29" display="A_1.29" xr:uid="{5613FC4E-FE42-46E3-B164-C62FDF2C9CDB}"/>
    <hyperlink ref="B100" location="A_1.28" display="A_1.28" xr:uid="{3DAAB4E8-74E2-4E61-AF8C-0727E9FAA9D2}"/>
    <hyperlink ref="B96" location="A_1.27" display="A_1.27" xr:uid="{3EBF852E-0672-4BC2-BFB4-B21FAC7DB99E}"/>
    <hyperlink ref="B94" location="A_1.26" display="A_1.26" xr:uid="{C1D3DE34-4C54-4049-B090-4E4F58E61FDD}"/>
    <hyperlink ref="B92" location="A_1.25" display="A_1.25" xr:uid="{D60F202A-D11F-40CF-A19B-837FA1BB1DD9}"/>
    <hyperlink ref="B87" location="A_1.24" display="A_1.24" xr:uid="{B72EA14C-2CC5-470F-B32C-29C12BAB7742}"/>
    <hyperlink ref="B83" location="A_1.23" display="A_1.23" xr:uid="{498D3F3F-5AE7-475A-A8FC-A772D769098C}"/>
    <hyperlink ref="B81" location="A_1.22" display="A_1.22" xr:uid="{17FB50B5-EAE2-4093-948B-003CFC2D9B95}"/>
    <hyperlink ref="B77" location="A_1.21" display="A_1.21" xr:uid="{889646B8-D87C-42AE-938F-AB748F54972F}"/>
    <hyperlink ref="B73" location="A_1.20" display="1.20" xr:uid="{50EF6253-DA2A-4D84-A0C4-553B84777A64}"/>
    <hyperlink ref="B71" location="A_1.19" display="A_1.19" xr:uid="{C35702FC-6139-47B1-AFD8-9C5294F352E6}"/>
    <hyperlink ref="B69" location="A_1.18" display="A_1.18" xr:uid="{8FDE72A9-837A-42F5-89EE-B198B93439CA}"/>
    <hyperlink ref="B64" location="A_1.17" display="A_1.17" xr:uid="{4D10436A-F24D-4E0B-AAE5-EDDCC95E7DC0}"/>
    <hyperlink ref="B62" location="A_1.16" display="A_1.16" xr:uid="{656A1CF2-B934-4098-8EE4-392369E9B8FB}"/>
    <hyperlink ref="B58" location="A_1.15" display="A_1.15" xr:uid="{82787A42-FDCE-4906-A3A5-B6F8C487FB1B}"/>
    <hyperlink ref="B54" location="A_1.14" display="A_1.14" xr:uid="{2100790D-BEDD-4957-9432-F648E252F293}"/>
    <hyperlink ref="B52" location="A_1.13" display="A_1.13" xr:uid="{610551D1-C175-4F26-BF90-D6DE15DBA728}"/>
    <hyperlink ref="B48" location="A_1.12" display="A_1.12" xr:uid="{8303DAAC-522F-4BF0-A883-3CE150CA40AD}"/>
    <hyperlink ref="B46" location="A_1.11" display="A_1.11" xr:uid="{3F756A43-06F3-4F03-A993-D5ECD7A80D1B}"/>
    <hyperlink ref="B42" location="A_1.10" display="1.10" xr:uid="{4F23713E-8928-4899-9A65-3F745931D04A}"/>
    <hyperlink ref="B38" location="A_1.09" display="A_1.09" xr:uid="{1CC506CA-66BD-481E-A328-233B0703FF52}"/>
    <hyperlink ref="B36" location="A_1.08" display="A_1.08" xr:uid="{F3EB310A-1112-428C-AAEE-941DF738B1F3}"/>
    <hyperlink ref="B32" location="A_1.07" display="A_1.07" xr:uid="{2DD81BE0-793E-40F9-B36D-A7BF38E9155B}"/>
    <hyperlink ref="B27" location="A_1.06" display="A_1.06" xr:uid="{240F5412-EA64-45D0-A6D6-672551E04900}"/>
    <hyperlink ref="B23" location="A_1.05" display="A_1.05" xr:uid="{A649CEA0-29D9-429B-A6B0-61E1C1277B01}"/>
    <hyperlink ref="B21" location="A_1.04" display="A_1.04" xr:uid="{76BC9C79-C435-415B-ACDE-FE76A653E470}"/>
    <hyperlink ref="B19" location="A_1.03" display="A_1.03" xr:uid="{B712C551-D859-4777-9242-004A4FEEF865}"/>
    <hyperlink ref="B17" location="A_1.02" display="A_1.02" xr:uid="{BDE14232-93FD-41C4-9C05-012E8AF81DEA}"/>
    <hyperlink ref="B13" location="A_1.01" display="A_1.01" xr:uid="{D10F97D2-E1C0-417E-B777-35D0C75EA5FB}"/>
  </hyperlinks>
  <pageMargins left="0.70866141732283472" right="0.70866141732283472" top="0.74803149606299213" bottom="0.74803149606299213" header="0.31496062992125984" footer="0.31496062992125984"/>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0B47-F56C-4381-9A76-6E4F6E7EC675}">
  <dimension ref="A1:D303"/>
  <sheetViews>
    <sheetView showGridLines="0" workbookViewId="0">
      <selection activeCell="B2" sqref="B2:C2"/>
    </sheetView>
  </sheetViews>
  <sheetFormatPr defaultColWidth="0" defaultRowHeight="14.25" x14ac:dyDescent="0.25"/>
  <cols>
    <col min="1" max="1" width="1.7109375" style="22" customWidth="1"/>
    <col min="2" max="2" width="91.7109375" style="22" customWidth="1"/>
    <col min="3" max="4" width="9.140625" style="22" customWidth="1"/>
    <col min="5" max="8" width="9.140625" style="22" hidden="1" customWidth="1"/>
    <col min="9" max="16384" width="9.140625" style="22" hidden="1"/>
  </cols>
  <sheetData>
    <row r="1" spans="2:3" s="69" customFormat="1" ht="65.099999999999994" customHeight="1" x14ac:dyDescent="0.25">
      <c r="B1" s="61" t="s">
        <v>392</v>
      </c>
    </row>
    <row r="2" spans="2:3" ht="70.5" customHeight="1" x14ac:dyDescent="0.25">
      <c r="B2" s="136" t="s">
        <v>391</v>
      </c>
      <c r="C2" s="136"/>
    </row>
    <row r="3" spans="2:3" s="133" customFormat="1" x14ac:dyDescent="0.25">
      <c r="B3" s="134" t="s">
        <v>375</v>
      </c>
      <c r="C3" s="135" t="s">
        <v>0</v>
      </c>
    </row>
    <row r="4" spans="2:3" x14ac:dyDescent="0.25">
      <c r="B4" s="123" t="s">
        <v>408</v>
      </c>
      <c r="C4" s="132">
        <v>1.01</v>
      </c>
    </row>
    <row r="5" spans="2:3" x14ac:dyDescent="0.25">
      <c r="B5" s="123"/>
      <c r="C5" s="132">
        <v>1.02</v>
      </c>
    </row>
    <row r="6" spans="2:3" x14ac:dyDescent="0.25">
      <c r="B6" s="123"/>
      <c r="C6" s="132">
        <v>1.03</v>
      </c>
    </row>
    <row r="7" spans="2:3" x14ac:dyDescent="0.25">
      <c r="B7" s="123"/>
      <c r="C7" s="132">
        <v>1.04</v>
      </c>
    </row>
    <row r="8" spans="2:3" x14ac:dyDescent="0.25">
      <c r="B8" s="123"/>
      <c r="C8" s="132">
        <v>1.05</v>
      </c>
    </row>
    <row r="9" spans="2:3" x14ac:dyDescent="0.25">
      <c r="B9" s="123"/>
      <c r="C9" s="132">
        <v>1.06</v>
      </c>
    </row>
    <row r="10" spans="2:3" x14ac:dyDescent="0.25">
      <c r="B10" s="123"/>
      <c r="C10" s="132">
        <v>1.07</v>
      </c>
    </row>
    <row r="11" spans="2:3" x14ac:dyDescent="0.25">
      <c r="B11" s="123"/>
      <c r="C11" s="132">
        <v>1.08</v>
      </c>
    </row>
    <row r="12" spans="2:3" x14ac:dyDescent="0.25">
      <c r="B12" s="123"/>
      <c r="C12" s="132">
        <v>1.0900000000000001</v>
      </c>
    </row>
    <row r="13" spans="2:3" x14ac:dyDescent="0.25">
      <c r="B13" s="123"/>
      <c r="C13" s="132">
        <v>1.1100000000000001</v>
      </c>
    </row>
    <row r="14" spans="2:3" x14ac:dyDescent="0.25">
      <c r="B14" s="123"/>
      <c r="C14" s="132">
        <v>1.1299999999999999</v>
      </c>
    </row>
    <row r="15" spans="2:3" x14ac:dyDescent="0.25">
      <c r="B15" s="123"/>
      <c r="C15" s="132">
        <v>1.1399999999999999</v>
      </c>
    </row>
    <row r="16" spans="2:3" x14ac:dyDescent="0.25">
      <c r="B16" s="123"/>
      <c r="C16" s="132">
        <v>1.1499999999999999</v>
      </c>
    </row>
    <row r="17" spans="2:3" x14ac:dyDescent="0.25">
      <c r="B17" s="123"/>
      <c r="C17" s="132">
        <v>1.1599999999999999</v>
      </c>
    </row>
    <row r="18" spans="2:3" x14ac:dyDescent="0.25">
      <c r="B18" s="123"/>
      <c r="C18" s="132">
        <v>1.17</v>
      </c>
    </row>
    <row r="19" spans="2:3" x14ac:dyDescent="0.25">
      <c r="B19" s="123"/>
      <c r="C19" s="132">
        <v>1.18</v>
      </c>
    </row>
    <row r="20" spans="2:3" x14ac:dyDescent="0.25">
      <c r="B20" s="123"/>
      <c r="C20" s="132">
        <v>1.19</v>
      </c>
    </row>
    <row r="21" spans="2:3" x14ac:dyDescent="0.25">
      <c r="B21" s="123"/>
      <c r="C21" s="132">
        <v>1.2</v>
      </c>
    </row>
    <row r="22" spans="2:3" x14ac:dyDescent="0.25">
      <c r="B22" s="123"/>
      <c r="C22" s="132">
        <v>1.21</v>
      </c>
    </row>
    <row r="23" spans="2:3" x14ac:dyDescent="0.25">
      <c r="B23" s="123"/>
      <c r="C23" s="132">
        <v>1.22</v>
      </c>
    </row>
    <row r="24" spans="2:3" x14ac:dyDescent="0.25">
      <c r="B24" s="123"/>
      <c r="C24" s="132">
        <v>1.23</v>
      </c>
    </row>
    <row r="25" spans="2:3" x14ac:dyDescent="0.25">
      <c r="B25" s="123"/>
      <c r="C25" s="132">
        <v>1.24</v>
      </c>
    </row>
    <row r="26" spans="2:3" x14ac:dyDescent="0.25">
      <c r="B26" s="123"/>
      <c r="C26" s="132">
        <v>1.25</v>
      </c>
    </row>
    <row r="27" spans="2:3" x14ac:dyDescent="0.25">
      <c r="B27" s="123"/>
      <c r="C27" s="132">
        <v>1.26</v>
      </c>
    </row>
    <row r="28" spans="2:3" x14ac:dyDescent="0.25">
      <c r="B28" s="123"/>
      <c r="C28" s="132">
        <v>1.27</v>
      </c>
    </row>
    <row r="29" spans="2:3" x14ac:dyDescent="0.25">
      <c r="B29" s="123"/>
      <c r="C29" s="132">
        <v>1.28</v>
      </c>
    </row>
    <row r="30" spans="2:3" x14ac:dyDescent="0.25">
      <c r="B30" s="123"/>
      <c r="C30" s="132">
        <v>1.29</v>
      </c>
    </row>
    <row r="31" spans="2:3" x14ac:dyDescent="0.25">
      <c r="B31" s="123"/>
      <c r="C31" s="132">
        <v>1.3</v>
      </c>
    </row>
    <row r="32" spans="2:3" x14ac:dyDescent="0.25">
      <c r="B32" s="123"/>
      <c r="C32" s="132">
        <v>1.31</v>
      </c>
    </row>
    <row r="33" spans="2:3" x14ac:dyDescent="0.25">
      <c r="B33" s="123"/>
      <c r="C33" s="132">
        <v>1.32</v>
      </c>
    </row>
    <row r="34" spans="2:3" x14ac:dyDescent="0.25">
      <c r="B34" s="123"/>
      <c r="C34" s="132">
        <v>1.33</v>
      </c>
    </row>
    <row r="35" spans="2:3" x14ac:dyDescent="0.25">
      <c r="B35" s="123"/>
      <c r="C35" s="132">
        <v>1.34</v>
      </c>
    </row>
    <row r="36" spans="2:3" x14ac:dyDescent="0.25">
      <c r="B36" s="123"/>
      <c r="C36" s="132">
        <v>1.35</v>
      </c>
    </row>
    <row r="37" spans="2:3" x14ac:dyDescent="0.25">
      <c r="B37" s="123"/>
      <c r="C37" s="132">
        <v>1.36</v>
      </c>
    </row>
    <row r="38" spans="2:3" x14ac:dyDescent="0.25">
      <c r="B38" s="123"/>
      <c r="C38" s="132">
        <v>2.0099999999999998</v>
      </c>
    </row>
    <row r="39" spans="2:3" x14ac:dyDescent="0.25">
      <c r="B39" s="123"/>
      <c r="C39" s="132">
        <v>2.02</v>
      </c>
    </row>
    <row r="40" spans="2:3" x14ac:dyDescent="0.25">
      <c r="B40" s="123"/>
      <c r="C40" s="132">
        <v>2.0299999999999998</v>
      </c>
    </row>
    <row r="41" spans="2:3" x14ac:dyDescent="0.25">
      <c r="B41" s="123"/>
      <c r="C41" s="132">
        <v>2.04</v>
      </c>
    </row>
    <row r="42" spans="2:3" x14ac:dyDescent="0.25">
      <c r="B42" s="123"/>
      <c r="C42" s="132">
        <v>2.0499999999999998</v>
      </c>
    </row>
    <row r="43" spans="2:3" x14ac:dyDescent="0.25">
      <c r="B43" s="123"/>
      <c r="C43" s="132">
        <v>2.06</v>
      </c>
    </row>
    <row r="44" spans="2:3" x14ac:dyDescent="0.25">
      <c r="B44" s="123"/>
      <c r="C44" s="132">
        <v>2.0699999999999998</v>
      </c>
    </row>
    <row r="45" spans="2:3" x14ac:dyDescent="0.25">
      <c r="B45" s="123"/>
      <c r="C45" s="132">
        <v>2.08</v>
      </c>
    </row>
    <row r="46" spans="2:3" x14ac:dyDescent="0.25">
      <c r="B46" s="123"/>
      <c r="C46" s="132">
        <v>2.09</v>
      </c>
    </row>
    <row r="47" spans="2:3" x14ac:dyDescent="0.25">
      <c r="B47" s="123"/>
      <c r="C47" s="132">
        <v>2.1</v>
      </c>
    </row>
    <row r="48" spans="2:3" x14ac:dyDescent="0.25">
      <c r="B48" s="123"/>
      <c r="C48" s="132">
        <v>2.11</v>
      </c>
    </row>
    <row r="49" spans="2:3" x14ac:dyDescent="0.25">
      <c r="B49" s="123"/>
      <c r="C49" s="132">
        <v>3.01</v>
      </c>
    </row>
    <row r="50" spans="2:3" x14ac:dyDescent="0.25">
      <c r="B50" s="123"/>
      <c r="C50" s="132">
        <v>3.02</v>
      </c>
    </row>
    <row r="51" spans="2:3" x14ac:dyDescent="0.25">
      <c r="B51" s="123"/>
      <c r="C51" s="132">
        <v>3.03</v>
      </c>
    </row>
    <row r="52" spans="2:3" x14ac:dyDescent="0.25">
      <c r="B52" s="123"/>
      <c r="C52" s="132">
        <v>3.04</v>
      </c>
    </row>
    <row r="53" spans="2:3" x14ac:dyDescent="0.25">
      <c r="B53" s="123"/>
      <c r="C53" s="132">
        <v>3.05</v>
      </c>
    </row>
    <row r="54" spans="2:3" x14ac:dyDescent="0.25">
      <c r="B54" s="123"/>
      <c r="C54" s="132">
        <v>3.06</v>
      </c>
    </row>
    <row r="55" spans="2:3" x14ac:dyDescent="0.25">
      <c r="B55" s="123"/>
      <c r="C55" s="132">
        <v>3.07</v>
      </c>
    </row>
    <row r="56" spans="2:3" x14ac:dyDescent="0.25">
      <c r="B56" s="123"/>
      <c r="C56" s="132">
        <v>3.08</v>
      </c>
    </row>
    <row r="57" spans="2:3" x14ac:dyDescent="0.25">
      <c r="B57" s="123"/>
      <c r="C57" s="132">
        <v>3.09</v>
      </c>
    </row>
    <row r="58" spans="2:3" x14ac:dyDescent="0.25">
      <c r="B58" s="123"/>
      <c r="C58" s="132">
        <v>3.1</v>
      </c>
    </row>
    <row r="59" spans="2:3" x14ac:dyDescent="0.25">
      <c r="B59" s="123"/>
      <c r="C59" s="132">
        <v>3.11</v>
      </c>
    </row>
    <row r="60" spans="2:3" x14ac:dyDescent="0.25">
      <c r="B60" s="123"/>
      <c r="C60" s="132">
        <v>3.12</v>
      </c>
    </row>
    <row r="61" spans="2:3" x14ac:dyDescent="0.25">
      <c r="B61" s="123"/>
      <c r="C61" s="123"/>
    </row>
    <row r="62" spans="2:3" x14ac:dyDescent="0.25">
      <c r="B62" s="123" t="s">
        <v>409</v>
      </c>
      <c r="C62" s="132">
        <v>1.01</v>
      </c>
    </row>
    <row r="63" spans="2:3" x14ac:dyDescent="0.25">
      <c r="B63" s="123"/>
      <c r="C63" s="132">
        <v>1.02</v>
      </c>
    </row>
    <row r="64" spans="2:3" x14ac:dyDescent="0.25">
      <c r="B64" s="123"/>
      <c r="C64" s="132">
        <v>1.03</v>
      </c>
    </row>
    <row r="65" spans="2:3" x14ac:dyDescent="0.25">
      <c r="B65" s="123"/>
      <c r="C65" s="132">
        <v>1.04</v>
      </c>
    </row>
    <row r="66" spans="2:3" x14ac:dyDescent="0.25">
      <c r="B66" s="123"/>
      <c r="C66" s="132">
        <v>1.05</v>
      </c>
    </row>
    <row r="67" spans="2:3" x14ac:dyDescent="0.25">
      <c r="B67" s="123"/>
      <c r="C67" s="132">
        <v>1.06</v>
      </c>
    </row>
    <row r="68" spans="2:3" x14ac:dyDescent="0.25">
      <c r="B68" s="123"/>
      <c r="C68" s="132">
        <v>1.07</v>
      </c>
    </row>
    <row r="69" spans="2:3" x14ac:dyDescent="0.25">
      <c r="B69" s="123"/>
      <c r="C69" s="132">
        <v>1.08</v>
      </c>
    </row>
    <row r="70" spans="2:3" x14ac:dyDescent="0.25">
      <c r="B70" s="123"/>
      <c r="C70" s="132">
        <v>1.0900000000000001</v>
      </c>
    </row>
    <row r="71" spans="2:3" x14ac:dyDescent="0.25">
      <c r="B71" s="123"/>
      <c r="C71" s="132">
        <v>1.1100000000000001</v>
      </c>
    </row>
    <row r="72" spans="2:3" x14ac:dyDescent="0.25">
      <c r="B72" s="123"/>
      <c r="C72" s="132">
        <v>1.1299999999999999</v>
      </c>
    </row>
    <row r="73" spans="2:3" x14ac:dyDescent="0.25">
      <c r="B73" s="123"/>
      <c r="C73" s="132">
        <v>1.1399999999999999</v>
      </c>
    </row>
    <row r="74" spans="2:3" x14ac:dyDescent="0.25">
      <c r="B74" s="123"/>
      <c r="C74" s="132">
        <v>1.1499999999999999</v>
      </c>
    </row>
    <row r="75" spans="2:3" x14ac:dyDescent="0.25">
      <c r="B75" s="123"/>
      <c r="C75" s="132">
        <v>1.1599999999999999</v>
      </c>
    </row>
    <row r="76" spans="2:3" x14ac:dyDescent="0.25">
      <c r="B76" s="123"/>
      <c r="C76" s="132">
        <v>1.17</v>
      </c>
    </row>
    <row r="77" spans="2:3" x14ac:dyDescent="0.25">
      <c r="B77" s="123"/>
      <c r="C77" s="132">
        <v>1.18</v>
      </c>
    </row>
    <row r="78" spans="2:3" x14ac:dyDescent="0.25">
      <c r="B78" s="123"/>
      <c r="C78" s="132">
        <v>1.19</v>
      </c>
    </row>
    <row r="79" spans="2:3" x14ac:dyDescent="0.25">
      <c r="B79" s="123"/>
      <c r="C79" s="132">
        <v>1.2</v>
      </c>
    </row>
    <row r="80" spans="2:3" x14ac:dyDescent="0.25">
      <c r="B80" s="123"/>
      <c r="C80" s="132">
        <v>1.21</v>
      </c>
    </row>
    <row r="81" spans="2:3" x14ac:dyDescent="0.25">
      <c r="B81" s="123"/>
      <c r="C81" s="132">
        <v>1.22</v>
      </c>
    </row>
    <row r="82" spans="2:3" x14ac:dyDescent="0.25">
      <c r="B82" s="123"/>
      <c r="C82" s="132">
        <v>1.23</v>
      </c>
    </row>
    <row r="83" spans="2:3" x14ac:dyDescent="0.25">
      <c r="B83" s="123"/>
      <c r="C83" s="132">
        <v>1.24</v>
      </c>
    </row>
    <row r="84" spans="2:3" x14ac:dyDescent="0.25">
      <c r="B84" s="123"/>
      <c r="C84" s="132">
        <v>1.25</v>
      </c>
    </row>
    <row r="85" spans="2:3" x14ac:dyDescent="0.25">
      <c r="B85" s="123"/>
      <c r="C85" s="132">
        <v>1.26</v>
      </c>
    </row>
    <row r="86" spans="2:3" x14ac:dyDescent="0.25">
      <c r="B86" s="123"/>
      <c r="C86" s="132">
        <v>1.27</v>
      </c>
    </row>
    <row r="87" spans="2:3" x14ac:dyDescent="0.25">
      <c r="B87" s="123"/>
      <c r="C87" s="132">
        <v>1.28</v>
      </c>
    </row>
    <row r="88" spans="2:3" x14ac:dyDescent="0.25">
      <c r="B88" s="123"/>
      <c r="C88" s="132">
        <v>1.29</v>
      </c>
    </row>
    <row r="89" spans="2:3" x14ac:dyDescent="0.25">
      <c r="B89" s="123"/>
      <c r="C89" s="132">
        <v>1.3</v>
      </c>
    </row>
    <row r="90" spans="2:3" x14ac:dyDescent="0.25">
      <c r="B90" s="123"/>
      <c r="C90" s="132">
        <v>1.31</v>
      </c>
    </row>
    <row r="91" spans="2:3" x14ac:dyDescent="0.25">
      <c r="B91" s="123"/>
      <c r="C91" s="132">
        <v>1.32</v>
      </c>
    </row>
    <row r="92" spans="2:3" x14ac:dyDescent="0.25">
      <c r="B92" s="123"/>
      <c r="C92" s="132">
        <v>1.33</v>
      </c>
    </row>
    <row r="93" spans="2:3" x14ac:dyDescent="0.25">
      <c r="B93" s="123"/>
      <c r="C93" s="132">
        <v>1.34</v>
      </c>
    </row>
    <row r="94" spans="2:3" x14ac:dyDescent="0.25">
      <c r="B94" s="123"/>
      <c r="C94" s="132">
        <v>1.35</v>
      </c>
    </row>
    <row r="95" spans="2:3" x14ac:dyDescent="0.25">
      <c r="B95" s="123"/>
      <c r="C95" s="132">
        <v>1.36</v>
      </c>
    </row>
    <row r="96" spans="2:3" x14ac:dyDescent="0.25">
      <c r="B96" s="123"/>
      <c r="C96" s="132">
        <v>2.0099999999999998</v>
      </c>
    </row>
    <row r="97" spans="2:3" x14ac:dyDescent="0.25">
      <c r="B97" s="123"/>
      <c r="C97" s="132">
        <v>2.02</v>
      </c>
    </row>
    <row r="98" spans="2:3" x14ac:dyDescent="0.25">
      <c r="B98" s="123"/>
      <c r="C98" s="132">
        <v>2.0299999999999998</v>
      </c>
    </row>
    <row r="99" spans="2:3" x14ac:dyDescent="0.25">
      <c r="B99" s="123"/>
      <c r="C99" s="132">
        <v>2.04</v>
      </c>
    </row>
    <row r="100" spans="2:3" x14ac:dyDescent="0.25">
      <c r="B100" s="123"/>
      <c r="C100" s="132">
        <v>2.0499999999999998</v>
      </c>
    </row>
    <row r="101" spans="2:3" x14ac:dyDescent="0.25">
      <c r="B101" s="123"/>
      <c r="C101" s="132">
        <v>2.06</v>
      </c>
    </row>
    <row r="102" spans="2:3" x14ac:dyDescent="0.25">
      <c r="B102" s="123"/>
      <c r="C102" s="132">
        <v>2.0699999999999998</v>
      </c>
    </row>
    <row r="103" spans="2:3" x14ac:dyDescent="0.25">
      <c r="B103" s="123"/>
      <c r="C103" s="132">
        <v>2.08</v>
      </c>
    </row>
    <row r="104" spans="2:3" x14ac:dyDescent="0.25">
      <c r="B104" s="123"/>
      <c r="C104" s="132">
        <v>2.09</v>
      </c>
    </row>
    <row r="105" spans="2:3" x14ac:dyDescent="0.25">
      <c r="B105" s="123"/>
      <c r="C105" s="132">
        <v>2.1</v>
      </c>
    </row>
    <row r="106" spans="2:3" x14ac:dyDescent="0.25">
      <c r="B106" s="123"/>
      <c r="C106" s="132">
        <v>2.11</v>
      </c>
    </row>
    <row r="107" spans="2:3" x14ac:dyDescent="0.25">
      <c r="B107" s="123"/>
      <c r="C107" s="132">
        <v>3.01</v>
      </c>
    </row>
    <row r="108" spans="2:3" x14ac:dyDescent="0.25">
      <c r="B108" s="123"/>
      <c r="C108" s="132">
        <v>3.02</v>
      </c>
    </row>
    <row r="109" spans="2:3" x14ac:dyDescent="0.25">
      <c r="B109" s="123"/>
      <c r="C109" s="132">
        <v>3.03</v>
      </c>
    </row>
    <row r="110" spans="2:3" x14ac:dyDescent="0.25">
      <c r="B110" s="123"/>
      <c r="C110" s="132">
        <v>3.04</v>
      </c>
    </row>
    <row r="111" spans="2:3" x14ac:dyDescent="0.25">
      <c r="B111" s="123"/>
      <c r="C111" s="132">
        <v>3.05</v>
      </c>
    </row>
    <row r="112" spans="2:3" x14ac:dyDescent="0.25">
      <c r="B112" s="123"/>
      <c r="C112" s="132">
        <v>3.06</v>
      </c>
    </row>
    <row r="113" spans="2:3" x14ac:dyDescent="0.25">
      <c r="B113" s="123"/>
      <c r="C113" s="132">
        <v>3.07</v>
      </c>
    </row>
    <row r="114" spans="2:3" x14ac:dyDescent="0.25">
      <c r="B114" s="123"/>
      <c r="C114" s="132">
        <v>3.08</v>
      </c>
    </row>
    <row r="115" spans="2:3" x14ac:dyDescent="0.25">
      <c r="B115" s="123"/>
      <c r="C115" s="132">
        <v>3.09</v>
      </c>
    </row>
    <row r="116" spans="2:3" x14ac:dyDescent="0.25">
      <c r="B116" s="123"/>
      <c r="C116" s="132">
        <v>3.1</v>
      </c>
    </row>
    <row r="117" spans="2:3" x14ac:dyDescent="0.25">
      <c r="B117" s="123"/>
      <c r="C117" s="132">
        <v>3.11</v>
      </c>
    </row>
    <row r="118" spans="2:3" x14ac:dyDescent="0.25">
      <c r="B118" s="123"/>
      <c r="C118" s="132">
        <v>3.12</v>
      </c>
    </row>
    <row r="119" spans="2:3" x14ac:dyDescent="0.25">
      <c r="B119" s="123"/>
      <c r="C119" s="123"/>
    </row>
    <row r="120" spans="2:3" x14ac:dyDescent="0.25">
      <c r="B120" s="123" t="s">
        <v>410</v>
      </c>
      <c r="C120" s="132">
        <v>1.01</v>
      </c>
    </row>
    <row r="121" spans="2:3" x14ac:dyDescent="0.25">
      <c r="B121" s="123"/>
      <c r="C121" s="132">
        <v>1.02</v>
      </c>
    </row>
    <row r="122" spans="2:3" x14ac:dyDescent="0.25">
      <c r="B122" s="123"/>
      <c r="C122" s="132">
        <v>1.03</v>
      </c>
    </row>
    <row r="123" spans="2:3" x14ac:dyDescent="0.25">
      <c r="B123" s="123"/>
      <c r="C123" s="132">
        <v>1.04</v>
      </c>
    </row>
    <row r="124" spans="2:3" x14ac:dyDescent="0.25">
      <c r="B124" s="123"/>
      <c r="C124" s="132">
        <v>1.05</v>
      </c>
    </row>
    <row r="125" spans="2:3" x14ac:dyDescent="0.25">
      <c r="B125" s="123"/>
      <c r="C125" s="132">
        <v>1.06</v>
      </c>
    </row>
    <row r="126" spans="2:3" x14ac:dyDescent="0.25">
      <c r="B126" s="123"/>
      <c r="C126" s="132">
        <v>1.07</v>
      </c>
    </row>
    <row r="127" spans="2:3" x14ac:dyDescent="0.25">
      <c r="B127" s="123"/>
      <c r="C127" s="132">
        <v>1.08</v>
      </c>
    </row>
    <row r="128" spans="2:3" x14ac:dyDescent="0.25">
      <c r="B128" s="123"/>
      <c r="C128" s="132">
        <v>1.0900000000000001</v>
      </c>
    </row>
    <row r="129" spans="2:3" x14ac:dyDescent="0.25">
      <c r="B129" s="123"/>
      <c r="C129" s="132">
        <v>1.1100000000000001</v>
      </c>
    </row>
    <row r="130" spans="2:3" x14ac:dyDescent="0.25">
      <c r="B130" s="123"/>
      <c r="C130" s="132">
        <v>1.1299999999999999</v>
      </c>
    </row>
    <row r="131" spans="2:3" x14ac:dyDescent="0.25">
      <c r="B131" s="123"/>
      <c r="C131" s="132">
        <v>1.1399999999999999</v>
      </c>
    </row>
    <row r="132" spans="2:3" x14ac:dyDescent="0.25">
      <c r="B132" s="123"/>
      <c r="C132" s="132">
        <v>1.1499999999999999</v>
      </c>
    </row>
    <row r="133" spans="2:3" x14ac:dyDescent="0.25">
      <c r="B133" s="123"/>
      <c r="C133" s="132">
        <v>1.1599999999999999</v>
      </c>
    </row>
    <row r="134" spans="2:3" x14ac:dyDescent="0.25">
      <c r="B134" s="123"/>
      <c r="C134" s="132">
        <v>1.17</v>
      </c>
    </row>
    <row r="135" spans="2:3" x14ac:dyDescent="0.25">
      <c r="B135" s="123"/>
      <c r="C135" s="132">
        <v>1.18</v>
      </c>
    </row>
    <row r="136" spans="2:3" x14ac:dyDescent="0.25">
      <c r="B136" s="123"/>
      <c r="C136" s="132">
        <v>1.19</v>
      </c>
    </row>
    <row r="137" spans="2:3" x14ac:dyDescent="0.25">
      <c r="B137" s="123"/>
      <c r="C137" s="132">
        <v>1.2</v>
      </c>
    </row>
    <row r="138" spans="2:3" x14ac:dyDescent="0.25">
      <c r="B138" s="123"/>
      <c r="C138" s="132">
        <v>1.21</v>
      </c>
    </row>
    <row r="139" spans="2:3" x14ac:dyDescent="0.25">
      <c r="B139" s="123"/>
      <c r="C139" s="132">
        <v>1.22</v>
      </c>
    </row>
    <row r="140" spans="2:3" x14ac:dyDescent="0.25">
      <c r="B140" s="123"/>
      <c r="C140" s="132">
        <v>1.23</v>
      </c>
    </row>
    <row r="141" spans="2:3" x14ac:dyDescent="0.25">
      <c r="B141" s="123"/>
      <c r="C141" s="132">
        <v>1.24</v>
      </c>
    </row>
    <row r="142" spans="2:3" x14ac:dyDescent="0.25">
      <c r="B142" s="123"/>
      <c r="C142" s="132">
        <v>1.25</v>
      </c>
    </row>
    <row r="143" spans="2:3" x14ac:dyDescent="0.25">
      <c r="B143" s="123"/>
      <c r="C143" s="132">
        <v>1.26</v>
      </c>
    </row>
    <row r="144" spans="2:3" x14ac:dyDescent="0.25">
      <c r="B144" s="123"/>
      <c r="C144" s="132">
        <v>1.27</v>
      </c>
    </row>
    <row r="145" spans="2:3" x14ac:dyDescent="0.25">
      <c r="B145" s="123"/>
      <c r="C145" s="132">
        <v>1.28</v>
      </c>
    </row>
    <row r="146" spans="2:3" x14ac:dyDescent="0.25">
      <c r="B146" s="123"/>
      <c r="C146" s="132">
        <v>1.29</v>
      </c>
    </row>
    <row r="147" spans="2:3" x14ac:dyDescent="0.25">
      <c r="B147" s="123"/>
      <c r="C147" s="132">
        <v>1.3</v>
      </c>
    </row>
    <row r="148" spans="2:3" x14ac:dyDescent="0.25">
      <c r="B148" s="123"/>
      <c r="C148" s="132">
        <v>1.31</v>
      </c>
    </row>
    <row r="149" spans="2:3" x14ac:dyDescent="0.25">
      <c r="B149" s="123"/>
      <c r="C149" s="132">
        <v>1.32</v>
      </c>
    </row>
    <row r="150" spans="2:3" x14ac:dyDescent="0.25">
      <c r="B150" s="123"/>
      <c r="C150" s="132">
        <v>1.33</v>
      </c>
    </row>
    <row r="151" spans="2:3" x14ac:dyDescent="0.25">
      <c r="B151" s="123"/>
      <c r="C151" s="132">
        <v>1.34</v>
      </c>
    </row>
    <row r="152" spans="2:3" x14ac:dyDescent="0.25">
      <c r="B152" s="123"/>
      <c r="C152" s="132">
        <v>1.35</v>
      </c>
    </row>
    <row r="153" spans="2:3" x14ac:dyDescent="0.25">
      <c r="B153" s="123"/>
      <c r="C153" s="132">
        <v>1.36</v>
      </c>
    </row>
    <row r="154" spans="2:3" x14ac:dyDescent="0.25">
      <c r="B154" s="123"/>
      <c r="C154" s="132">
        <v>2.0099999999999998</v>
      </c>
    </row>
    <row r="155" spans="2:3" x14ac:dyDescent="0.25">
      <c r="B155" s="123"/>
      <c r="C155" s="132">
        <v>2.02</v>
      </c>
    </row>
    <row r="156" spans="2:3" x14ac:dyDescent="0.25">
      <c r="B156" s="123"/>
      <c r="C156" s="132">
        <v>2.0299999999999998</v>
      </c>
    </row>
    <row r="157" spans="2:3" x14ac:dyDescent="0.25">
      <c r="B157" s="123"/>
      <c r="C157" s="132">
        <v>2.04</v>
      </c>
    </row>
    <row r="158" spans="2:3" x14ac:dyDescent="0.25">
      <c r="B158" s="123"/>
      <c r="C158" s="132">
        <v>2.0499999999999998</v>
      </c>
    </row>
    <row r="159" spans="2:3" x14ac:dyDescent="0.25">
      <c r="B159" s="123"/>
      <c r="C159" s="132">
        <v>2.06</v>
      </c>
    </row>
    <row r="160" spans="2:3" x14ac:dyDescent="0.25">
      <c r="B160" s="123"/>
      <c r="C160" s="132">
        <v>2.0699999999999998</v>
      </c>
    </row>
    <row r="161" spans="2:3" x14ac:dyDescent="0.25">
      <c r="B161" s="123"/>
      <c r="C161" s="132">
        <v>2.08</v>
      </c>
    </row>
    <row r="162" spans="2:3" x14ac:dyDescent="0.25">
      <c r="B162" s="123"/>
      <c r="C162" s="132">
        <v>2.09</v>
      </c>
    </row>
    <row r="163" spans="2:3" x14ac:dyDescent="0.25">
      <c r="B163" s="123"/>
      <c r="C163" s="132">
        <v>2.1</v>
      </c>
    </row>
    <row r="164" spans="2:3" x14ac:dyDescent="0.25">
      <c r="B164" s="123"/>
      <c r="C164" s="132">
        <v>2.11</v>
      </c>
    </row>
    <row r="165" spans="2:3" x14ac:dyDescent="0.25">
      <c r="B165" s="123"/>
      <c r="C165" s="132">
        <v>3.01</v>
      </c>
    </row>
    <row r="166" spans="2:3" x14ac:dyDescent="0.25">
      <c r="B166" s="123"/>
      <c r="C166" s="132">
        <v>3.02</v>
      </c>
    </row>
    <row r="167" spans="2:3" x14ac:dyDescent="0.25">
      <c r="B167" s="123"/>
      <c r="C167" s="132">
        <v>3.03</v>
      </c>
    </row>
    <row r="168" spans="2:3" x14ac:dyDescent="0.25">
      <c r="B168" s="123"/>
      <c r="C168" s="132">
        <v>3.04</v>
      </c>
    </row>
    <row r="169" spans="2:3" x14ac:dyDescent="0.25">
      <c r="B169" s="123"/>
      <c r="C169" s="132">
        <v>3.05</v>
      </c>
    </row>
    <row r="170" spans="2:3" x14ac:dyDescent="0.25">
      <c r="B170" s="123"/>
      <c r="C170" s="132">
        <v>3.06</v>
      </c>
    </row>
    <row r="171" spans="2:3" x14ac:dyDescent="0.25">
      <c r="B171" s="123"/>
      <c r="C171" s="132">
        <v>3.07</v>
      </c>
    </row>
    <row r="172" spans="2:3" x14ac:dyDescent="0.25">
      <c r="B172" s="123"/>
      <c r="C172" s="132">
        <v>3.08</v>
      </c>
    </row>
    <row r="173" spans="2:3" x14ac:dyDescent="0.25">
      <c r="B173" s="123"/>
      <c r="C173" s="132">
        <v>3.09</v>
      </c>
    </row>
    <row r="174" spans="2:3" x14ac:dyDescent="0.25">
      <c r="B174" s="123"/>
      <c r="C174" s="132">
        <v>3.1</v>
      </c>
    </row>
    <row r="175" spans="2:3" x14ac:dyDescent="0.25">
      <c r="B175" s="123"/>
      <c r="C175" s="132">
        <v>3.11</v>
      </c>
    </row>
    <row r="176" spans="2:3" x14ac:dyDescent="0.25">
      <c r="B176" s="123"/>
      <c r="C176" s="132">
        <v>3.12</v>
      </c>
    </row>
    <row r="177" spans="2:3" x14ac:dyDescent="0.25">
      <c r="B177" s="123"/>
      <c r="C177" s="123"/>
    </row>
    <row r="178" spans="2:3" x14ac:dyDescent="0.25">
      <c r="B178" s="123" t="s">
        <v>411</v>
      </c>
      <c r="C178" s="132">
        <v>1.01</v>
      </c>
    </row>
    <row r="179" spans="2:3" x14ac:dyDescent="0.25">
      <c r="B179" s="123"/>
      <c r="C179" s="132">
        <v>1.02</v>
      </c>
    </row>
    <row r="180" spans="2:3" x14ac:dyDescent="0.25">
      <c r="B180" s="123"/>
      <c r="C180" s="132">
        <v>1.03</v>
      </c>
    </row>
    <row r="181" spans="2:3" x14ac:dyDescent="0.25">
      <c r="B181" s="123"/>
      <c r="C181" s="132">
        <v>1.04</v>
      </c>
    </row>
    <row r="182" spans="2:3" x14ac:dyDescent="0.25">
      <c r="B182" s="123"/>
      <c r="C182" s="132">
        <v>1.05</v>
      </c>
    </row>
    <row r="183" spans="2:3" x14ac:dyDescent="0.25">
      <c r="B183" s="123"/>
      <c r="C183" s="132">
        <v>1.06</v>
      </c>
    </row>
    <row r="184" spans="2:3" x14ac:dyDescent="0.25">
      <c r="B184" s="123"/>
      <c r="C184" s="132">
        <v>1.07</v>
      </c>
    </row>
    <row r="185" spans="2:3" x14ac:dyDescent="0.25">
      <c r="B185" s="123"/>
      <c r="C185" s="132">
        <v>1.08</v>
      </c>
    </row>
    <row r="186" spans="2:3" x14ac:dyDescent="0.25">
      <c r="B186" s="123"/>
      <c r="C186" s="132">
        <v>1.0900000000000001</v>
      </c>
    </row>
    <row r="187" spans="2:3" x14ac:dyDescent="0.25">
      <c r="B187" s="123"/>
      <c r="C187" s="132">
        <v>1.1100000000000001</v>
      </c>
    </row>
    <row r="188" spans="2:3" x14ac:dyDescent="0.25">
      <c r="B188" s="123"/>
      <c r="C188" s="132">
        <v>1.1299999999999999</v>
      </c>
    </row>
    <row r="189" spans="2:3" x14ac:dyDescent="0.25">
      <c r="B189" s="123"/>
      <c r="C189" s="132">
        <v>1.1399999999999999</v>
      </c>
    </row>
    <row r="190" spans="2:3" x14ac:dyDescent="0.25">
      <c r="B190" s="123"/>
      <c r="C190" s="132">
        <v>1.1499999999999999</v>
      </c>
    </row>
    <row r="191" spans="2:3" x14ac:dyDescent="0.25">
      <c r="B191" s="123"/>
      <c r="C191" s="132">
        <v>1.1599999999999999</v>
      </c>
    </row>
    <row r="192" spans="2:3" x14ac:dyDescent="0.25">
      <c r="B192" s="123"/>
      <c r="C192" s="132">
        <v>1.17</v>
      </c>
    </row>
    <row r="193" spans="2:3" x14ac:dyDescent="0.25">
      <c r="B193" s="123"/>
      <c r="C193" s="132">
        <v>1.18</v>
      </c>
    </row>
    <row r="194" spans="2:3" x14ac:dyDescent="0.25">
      <c r="B194" s="123"/>
      <c r="C194" s="132">
        <v>1.19</v>
      </c>
    </row>
    <row r="195" spans="2:3" x14ac:dyDescent="0.25">
      <c r="B195" s="123"/>
      <c r="C195" s="132">
        <v>1.2</v>
      </c>
    </row>
    <row r="196" spans="2:3" x14ac:dyDescent="0.25">
      <c r="B196" s="123"/>
      <c r="C196" s="132">
        <v>1.21</v>
      </c>
    </row>
    <row r="197" spans="2:3" x14ac:dyDescent="0.25">
      <c r="B197" s="123"/>
      <c r="C197" s="132">
        <v>1.22</v>
      </c>
    </row>
    <row r="198" spans="2:3" x14ac:dyDescent="0.25">
      <c r="B198" s="123"/>
      <c r="C198" s="132">
        <v>1.23</v>
      </c>
    </row>
    <row r="199" spans="2:3" x14ac:dyDescent="0.25">
      <c r="B199" s="123"/>
      <c r="C199" s="132">
        <v>1.24</v>
      </c>
    </row>
    <row r="200" spans="2:3" x14ac:dyDescent="0.25">
      <c r="B200" s="123"/>
      <c r="C200" s="132">
        <v>1.25</v>
      </c>
    </row>
    <row r="201" spans="2:3" x14ac:dyDescent="0.25">
      <c r="B201" s="123"/>
      <c r="C201" s="132">
        <v>1.26</v>
      </c>
    </row>
    <row r="202" spans="2:3" x14ac:dyDescent="0.25">
      <c r="B202" s="123"/>
      <c r="C202" s="132">
        <v>1.27</v>
      </c>
    </row>
    <row r="203" spans="2:3" x14ac:dyDescent="0.25">
      <c r="B203" s="123"/>
      <c r="C203" s="132">
        <v>1.28</v>
      </c>
    </row>
    <row r="204" spans="2:3" x14ac:dyDescent="0.25">
      <c r="B204" s="123"/>
      <c r="C204" s="132">
        <v>1.29</v>
      </c>
    </row>
    <row r="205" spans="2:3" x14ac:dyDescent="0.25">
      <c r="B205" s="123"/>
      <c r="C205" s="132">
        <v>1.3</v>
      </c>
    </row>
    <row r="206" spans="2:3" x14ac:dyDescent="0.25">
      <c r="B206" s="123"/>
      <c r="C206" s="132">
        <v>1.31</v>
      </c>
    </row>
    <row r="207" spans="2:3" x14ac:dyDescent="0.25">
      <c r="B207" s="123"/>
      <c r="C207" s="132">
        <v>1.32</v>
      </c>
    </row>
    <row r="208" spans="2:3" x14ac:dyDescent="0.25">
      <c r="B208" s="123"/>
      <c r="C208" s="132">
        <v>1.33</v>
      </c>
    </row>
    <row r="209" spans="2:3" x14ac:dyDescent="0.25">
      <c r="B209" s="123"/>
      <c r="C209" s="132">
        <v>1.34</v>
      </c>
    </row>
    <row r="210" spans="2:3" x14ac:dyDescent="0.25">
      <c r="B210" s="123"/>
      <c r="C210" s="132">
        <v>1.35</v>
      </c>
    </row>
    <row r="211" spans="2:3" x14ac:dyDescent="0.25">
      <c r="B211" s="123"/>
      <c r="C211" s="132">
        <v>1.36</v>
      </c>
    </row>
    <row r="212" spans="2:3" x14ac:dyDescent="0.25">
      <c r="B212" s="123"/>
      <c r="C212" s="132">
        <v>2.0099999999999998</v>
      </c>
    </row>
    <row r="213" spans="2:3" x14ac:dyDescent="0.25">
      <c r="B213" s="123"/>
      <c r="C213" s="132">
        <v>2.02</v>
      </c>
    </row>
    <row r="214" spans="2:3" x14ac:dyDescent="0.25">
      <c r="B214" s="123"/>
      <c r="C214" s="132">
        <v>2.0299999999999998</v>
      </c>
    </row>
    <row r="215" spans="2:3" x14ac:dyDescent="0.25">
      <c r="B215" s="123"/>
      <c r="C215" s="132">
        <v>2.04</v>
      </c>
    </row>
    <row r="216" spans="2:3" x14ac:dyDescent="0.25">
      <c r="B216" s="123"/>
      <c r="C216" s="132">
        <v>2.0499999999999998</v>
      </c>
    </row>
    <row r="217" spans="2:3" x14ac:dyDescent="0.25">
      <c r="B217" s="123"/>
      <c r="C217" s="132">
        <v>2.06</v>
      </c>
    </row>
    <row r="218" spans="2:3" x14ac:dyDescent="0.25">
      <c r="B218" s="123"/>
      <c r="C218" s="132">
        <v>2.0699999999999998</v>
      </c>
    </row>
    <row r="219" spans="2:3" x14ac:dyDescent="0.25">
      <c r="B219" s="123"/>
      <c r="C219" s="132">
        <v>2.08</v>
      </c>
    </row>
    <row r="220" spans="2:3" x14ac:dyDescent="0.25">
      <c r="B220" s="123"/>
      <c r="C220" s="132">
        <v>2.09</v>
      </c>
    </row>
    <row r="221" spans="2:3" x14ac:dyDescent="0.25">
      <c r="B221" s="123"/>
      <c r="C221" s="132">
        <v>2.1</v>
      </c>
    </row>
    <row r="222" spans="2:3" x14ac:dyDescent="0.25">
      <c r="B222" s="123"/>
      <c r="C222" s="132">
        <v>2.11</v>
      </c>
    </row>
    <row r="223" spans="2:3" x14ac:dyDescent="0.25">
      <c r="B223" s="123"/>
      <c r="C223" s="132">
        <v>3.01</v>
      </c>
    </row>
    <row r="224" spans="2:3" x14ac:dyDescent="0.25">
      <c r="B224" s="123"/>
      <c r="C224" s="132">
        <v>3.02</v>
      </c>
    </row>
    <row r="225" spans="2:3" x14ac:dyDescent="0.25">
      <c r="B225" s="123"/>
      <c r="C225" s="132">
        <v>3.03</v>
      </c>
    </row>
    <row r="226" spans="2:3" x14ac:dyDescent="0.25">
      <c r="B226" s="123"/>
      <c r="C226" s="132">
        <v>3.04</v>
      </c>
    </row>
    <row r="227" spans="2:3" x14ac:dyDescent="0.25">
      <c r="B227" s="123"/>
      <c r="C227" s="132">
        <v>3.05</v>
      </c>
    </row>
    <row r="228" spans="2:3" x14ac:dyDescent="0.25">
      <c r="B228" s="123"/>
      <c r="C228" s="132">
        <v>3.06</v>
      </c>
    </row>
    <row r="229" spans="2:3" x14ac:dyDescent="0.25">
      <c r="B229" s="123"/>
      <c r="C229" s="132">
        <v>3.07</v>
      </c>
    </row>
    <row r="230" spans="2:3" x14ac:dyDescent="0.25">
      <c r="B230" s="123"/>
      <c r="C230" s="132">
        <v>3.08</v>
      </c>
    </row>
    <row r="231" spans="2:3" x14ac:dyDescent="0.25">
      <c r="B231" s="123"/>
      <c r="C231" s="132">
        <v>3.09</v>
      </c>
    </row>
    <row r="232" spans="2:3" x14ac:dyDescent="0.25">
      <c r="B232" s="123"/>
      <c r="C232" s="132">
        <v>3.1</v>
      </c>
    </row>
    <row r="233" spans="2:3" x14ac:dyDescent="0.25">
      <c r="B233" s="123"/>
      <c r="C233" s="132">
        <v>3.11</v>
      </c>
    </row>
    <row r="234" spans="2:3" x14ac:dyDescent="0.25">
      <c r="B234" s="123"/>
      <c r="C234" s="132">
        <v>3.12</v>
      </c>
    </row>
    <row r="235" spans="2:3" x14ac:dyDescent="0.25">
      <c r="B235" s="123"/>
      <c r="C235" s="123"/>
    </row>
    <row r="236" spans="2:3" x14ac:dyDescent="0.25">
      <c r="B236" s="123" t="s">
        <v>412</v>
      </c>
      <c r="C236" s="132">
        <v>1.01</v>
      </c>
    </row>
    <row r="237" spans="2:3" x14ac:dyDescent="0.25">
      <c r="B237" s="123"/>
      <c r="C237" s="132">
        <v>1.02</v>
      </c>
    </row>
    <row r="238" spans="2:3" x14ac:dyDescent="0.25">
      <c r="B238" s="123"/>
      <c r="C238" s="132">
        <v>1.03</v>
      </c>
    </row>
    <row r="239" spans="2:3" x14ac:dyDescent="0.25">
      <c r="B239" s="123"/>
      <c r="C239" s="132">
        <v>1.04</v>
      </c>
    </row>
    <row r="240" spans="2:3" x14ac:dyDescent="0.25">
      <c r="B240" s="123"/>
      <c r="C240" s="132">
        <v>1.05</v>
      </c>
    </row>
    <row r="241" spans="2:3" x14ac:dyDescent="0.25">
      <c r="B241" s="123"/>
      <c r="C241" s="132">
        <v>1.06</v>
      </c>
    </row>
    <row r="242" spans="2:3" x14ac:dyDescent="0.25">
      <c r="B242" s="123"/>
      <c r="C242" s="132">
        <v>1.07</v>
      </c>
    </row>
    <row r="243" spans="2:3" x14ac:dyDescent="0.25">
      <c r="B243" s="123"/>
      <c r="C243" s="132">
        <v>1.08</v>
      </c>
    </row>
    <row r="244" spans="2:3" x14ac:dyDescent="0.25">
      <c r="B244" s="123"/>
      <c r="C244" s="132">
        <v>1.0900000000000001</v>
      </c>
    </row>
    <row r="245" spans="2:3" x14ac:dyDescent="0.25">
      <c r="B245" s="123"/>
      <c r="C245" s="132">
        <v>1.1100000000000001</v>
      </c>
    </row>
    <row r="246" spans="2:3" x14ac:dyDescent="0.25">
      <c r="B246" s="123"/>
      <c r="C246" s="132">
        <v>1.1299999999999999</v>
      </c>
    </row>
    <row r="247" spans="2:3" x14ac:dyDescent="0.25">
      <c r="B247" s="123"/>
      <c r="C247" s="132">
        <v>1.1399999999999999</v>
      </c>
    </row>
    <row r="248" spans="2:3" x14ac:dyDescent="0.25">
      <c r="B248" s="123"/>
      <c r="C248" s="132">
        <v>1.1499999999999999</v>
      </c>
    </row>
    <row r="249" spans="2:3" x14ac:dyDescent="0.25">
      <c r="B249" s="123"/>
      <c r="C249" s="132">
        <v>1.1599999999999999</v>
      </c>
    </row>
    <row r="250" spans="2:3" x14ac:dyDescent="0.25">
      <c r="B250" s="123"/>
      <c r="C250" s="132">
        <v>1.17</v>
      </c>
    </row>
    <row r="251" spans="2:3" x14ac:dyDescent="0.25">
      <c r="B251" s="123"/>
      <c r="C251" s="132">
        <v>1.18</v>
      </c>
    </row>
    <row r="252" spans="2:3" x14ac:dyDescent="0.25">
      <c r="B252" s="123"/>
      <c r="C252" s="132">
        <v>1.19</v>
      </c>
    </row>
    <row r="253" spans="2:3" x14ac:dyDescent="0.25">
      <c r="B253" s="123"/>
      <c r="C253" s="132">
        <v>1.2</v>
      </c>
    </row>
    <row r="254" spans="2:3" x14ac:dyDescent="0.25">
      <c r="B254" s="123"/>
      <c r="C254" s="132">
        <v>1.21</v>
      </c>
    </row>
    <row r="255" spans="2:3" x14ac:dyDescent="0.25">
      <c r="B255" s="123"/>
      <c r="C255" s="132">
        <v>1.22</v>
      </c>
    </row>
    <row r="256" spans="2:3" x14ac:dyDescent="0.25">
      <c r="B256" s="123"/>
      <c r="C256" s="132">
        <v>1.23</v>
      </c>
    </row>
    <row r="257" spans="2:3" x14ac:dyDescent="0.25">
      <c r="B257" s="123"/>
      <c r="C257" s="132">
        <v>1.24</v>
      </c>
    </row>
    <row r="258" spans="2:3" x14ac:dyDescent="0.25">
      <c r="B258" s="123"/>
      <c r="C258" s="132">
        <v>1.25</v>
      </c>
    </row>
    <row r="259" spans="2:3" x14ac:dyDescent="0.25">
      <c r="B259" s="123"/>
      <c r="C259" s="132">
        <v>1.26</v>
      </c>
    </row>
    <row r="260" spans="2:3" x14ac:dyDescent="0.25">
      <c r="B260" s="123"/>
      <c r="C260" s="132">
        <v>1.27</v>
      </c>
    </row>
    <row r="261" spans="2:3" x14ac:dyDescent="0.25">
      <c r="B261" s="123"/>
      <c r="C261" s="132">
        <v>1.28</v>
      </c>
    </row>
    <row r="262" spans="2:3" x14ac:dyDescent="0.25">
      <c r="B262" s="123"/>
      <c r="C262" s="132">
        <v>1.29</v>
      </c>
    </row>
    <row r="263" spans="2:3" x14ac:dyDescent="0.25">
      <c r="B263" s="123"/>
      <c r="C263" s="132">
        <v>1.3</v>
      </c>
    </row>
    <row r="264" spans="2:3" x14ac:dyDescent="0.25">
      <c r="B264" s="123"/>
      <c r="C264" s="132">
        <v>1.31</v>
      </c>
    </row>
    <row r="265" spans="2:3" x14ac:dyDescent="0.25">
      <c r="B265" s="123"/>
      <c r="C265" s="132">
        <v>1.32</v>
      </c>
    </row>
    <row r="266" spans="2:3" x14ac:dyDescent="0.25">
      <c r="B266" s="123"/>
      <c r="C266" s="132">
        <v>1.33</v>
      </c>
    </row>
    <row r="267" spans="2:3" x14ac:dyDescent="0.25">
      <c r="B267" s="123"/>
      <c r="C267" s="132">
        <v>1.34</v>
      </c>
    </row>
    <row r="268" spans="2:3" x14ac:dyDescent="0.25">
      <c r="B268" s="123"/>
      <c r="C268" s="132">
        <v>1.35</v>
      </c>
    </row>
    <row r="269" spans="2:3" x14ac:dyDescent="0.25">
      <c r="B269" s="123"/>
      <c r="C269" s="132">
        <v>1.36</v>
      </c>
    </row>
    <row r="270" spans="2:3" x14ac:dyDescent="0.25">
      <c r="B270" s="123"/>
      <c r="C270" s="132">
        <v>2.0099999999999998</v>
      </c>
    </row>
    <row r="271" spans="2:3" x14ac:dyDescent="0.25">
      <c r="B271" s="123"/>
      <c r="C271" s="132">
        <v>2.02</v>
      </c>
    </row>
    <row r="272" spans="2:3" x14ac:dyDescent="0.25">
      <c r="B272" s="123"/>
      <c r="C272" s="132">
        <v>2.0299999999999998</v>
      </c>
    </row>
    <row r="273" spans="2:3" x14ac:dyDescent="0.25">
      <c r="B273" s="123"/>
      <c r="C273" s="132">
        <v>2.04</v>
      </c>
    </row>
    <row r="274" spans="2:3" x14ac:dyDescent="0.25">
      <c r="B274" s="123"/>
      <c r="C274" s="132">
        <v>2.0499999999999998</v>
      </c>
    </row>
    <row r="275" spans="2:3" x14ac:dyDescent="0.25">
      <c r="B275" s="123"/>
      <c r="C275" s="132">
        <v>2.06</v>
      </c>
    </row>
    <row r="276" spans="2:3" x14ac:dyDescent="0.25">
      <c r="B276" s="123"/>
      <c r="C276" s="132">
        <v>2.0699999999999998</v>
      </c>
    </row>
    <row r="277" spans="2:3" x14ac:dyDescent="0.25">
      <c r="B277" s="123"/>
      <c r="C277" s="132">
        <v>2.08</v>
      </c>
    </row>
    <row r="278" spans="2:3" x14ac:dyDescent="0.25">
      <c r="B278" s="123"/>
      <c r="C278" s="132">
        <v>2.09</v>
      </c>
    </row>
    <row r="279" spans="2:3" x14ac:dyDescent="0.25">
      <c r="B279" s="123"/>
      <c r="C279" s="132">
        <v>2.1</v>
      </c>
    </row>
    <row r="280" spans="2:3" x14ac:dyDescent="0.25">
      <c r="B280" s="123"/>
      <c r="C280" s="132">
        <v>2.11</v>
      </c>
    </row>
    <row r="281" spans="2:3" x14ac:dyDescent="0.25">
      <c r="B281" s="123"/>
      <c r="C281" s="132">
        <v>3.01</v>
      </c>
    </row>
    <row r="282" spans="2:3" x14ac:dyDescent="0.25">
      <c r="B282" s="123"/>
      <c r="C282" s="132">
        <v>3.02</v>
      </c>
    </row>
    <row r="283" spans="2:3" x14ac:dyDescent="0.25">
      <c r="B283" s="123"/>
      <c r="C283" s="132">
        <v>3.03</v>
      </c>
    </row>
    <row r="284" spans="2:3" x14ac:dyDescent="0.25">
      <c r="B284" s="123"/>
      <c r="C284" s="132">
        <v>3.04</v>
      </c>
    </row>
    <row r="285" spans="2:3" x14ac:dyDescent="0.25">
      <c r="B285" s="123"/>
      <c r="C285" s="132">
        <v>3.05</v>
      </c>
    </row>
    <row r="286" spans="2:3" x14ac:dyDescent="0.25">
      <c r="B286" s="123"/>
      <c r="C286" s="132">
        <v>3.06</v>
      </c>
    </row>
    <row r="287" spans="2:3" x14ac:dyDescent="0.25">
      <c r="B287" s="123"/>
      <c r="C287" s="132">
        <v>3.07</v>
      </c>
    </row>
    <row r="288" spans="2:3" x14ac:dyDescent="0.25">
      <c r="B288" s="123"/>
      <c r="C288" s="132">
        <v>3.08</v>
      </c>
    </row>
    <row r="289" spans="2:3" x14ac:dyDescent="0.25">
      <c r="B289" s="123"/>
      <c r="C289" s="132">
        <v>3.09</v>
      </c>
    </row>
    <row r="290" spans="2:3" x14ac:dyDescent="0.25">
      <c r="B290" s="123"/>
      <c r="C290" s="132">
        <v>3.1</v>
      </c>
    </row>
    <row r="291" spans="2:3" x14ac:dyDescent="0.25">
      <c r="B291" s="123"/>
      <c r="C291" s="132">
        <v>3.11</v>
      </c>
    </row>
    <row r="292" spans="2:3" x14ac:dyDescent="0.25">
      <c r="B292" s="123"/>
      <c r="C292" s="132">
        <v>3.12</v>
      </c>
    </row>
    <row r="293" spans="2:3" x14ac:dyDescent="0.25">
      <c r="B293" s="123"/>
      <c r="C293" s="123"/>
    </row>
    <row r="294" spans="2:3" ht="15" x14ac:dyDescent="0.25">
      <c r="B294"/>
      <c r="C294"/>
    </row>
    <row r="295" spans="2:3" ht="15" x14ac:dyDescent="0.25">
      <c r="B295"/>
      <c r="C295"/>
    </row>
    <row r="296" spans="2:3" ht="15" x14ac:dyDescent="0.25">
      <c r="B296"/>
      <c r="C296"/>
    </row>
    <row r="297" spans="2:3" ht="15" x14ac:dyDescent="0.25">
      <c r="B297"/>
      <c r="C297"/>
    </row>
    <row r="298" spans="2:3" ht="15" x14ac:dyDescent="0.25">
      <c r="B298"/>
      <c r="C298"/>
    </row>
    <row r="299" spans="2:3" ht="15" x14ac:dyDescent="0.25">
      <c r="B299"/>
      <c r="C299"/>
    </row>
    <row r="300" spans="2:3" ht="15" x14ac:dyDescent="0.25">
      <c r="B300"/>
      <c r="C300"/>
    </row>
    <row r="301" spans="2:3" ht="15" x14ac:dyDescent="0.25">
      <c r="B301"/>
      <c r="C301"/>
    </row>
    <row r="302" spans="2:3" ht="15" x14ac:dyDescent="0.25">
      <c r="B302"/>
      <c r="C302"/>
    </row>
    <row r="303" spans="2:3" ht="15" x14ac:dyDescent="0.25">
      <c r="B303"/>
      <c r="C303"/>
    </row>
  </sheetData>
  <mergeCells count="1">
    <mergeCell ref="B2: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179</vt:i4>
      </vt:variant>
    </vt:vector>
  </HeadingPairs>
  <TitlesOfParts>
    <vt:vector size="186" baseType="lpstr">
      <vt:lpstr>Reference</vt:lpstr>
      <vt:lpstr>How to use this tool</vt:lpstr>
      <vt:lpstr>1. Self-assessment</vt:lpstr>
      <vt:lpstr>2. Evidence list</vt:lpstr>
      <vt:lpstr>3. Task list</vt:lpstr>
      <vt:lpstr>4. Overview of progress</vt:lpstr>
      <vt:lpstr>5. Evidence summary</vt:lpstr>
      <vt:lpstr>A_1.01</vt:lpstr>
      <vt:lpstr>A_1.02</vt:lpstr>
      <vt:lpstr>A_1.03</vt:lpstr>
      <vt:lpstr>A_1.04</vt:lpstr>
      <vt:lpstr>A_1.05</vt:lpstr>
      <vt:lpstr>A_1.06</vt:lpstr>
      <vt:lpstr>A_1.07</vt:lpstr>
      <vt:lpstr>A_1.08</vt:lpstr>
      <vt:lpstr>A_1.09</vt:lpstr>
      <vt:lpstr>A_1.10</vt:lpstr>
      <vt:lpstr>A_1.11</vt:lpstr>
      <vt:lpstr>A_1.12</vt:lpstr>
      <vt:lpstr>A_1.13</vt:lpstr>
      <vt:lpstr>A_1.14</vt:lpstr>
      <vt:lpstr>A_1.15</vt:lpstr>
      <vt:lpstr>A_1.16</vt:lpstr>
      <vt:lpstr>A_1.17</vt:lpstr>
      <vt:lpstr>A_1.18</vt:lpstr>
      <vt:lpstr>A_1.19</vt:lpstr>
      <vt:lpstr>A_1.20</vt:lpstr>
      <vt:lpstr>A_1.21</vt:lpstr>
      <vt:lpstr>A_1.22</vt:lpstr>
      <vt:lpstr>A_1.23</vt:lpstr>
      <vt:lpstr>A_1.24</vt:lpstr>
      <vt:lpstr>A_1.25</vt:lpstr>
      <vt:lpstr>A_1.26</vt:lpstr>
      <vt:lpstr>A_1.27</vt:lpstr>
      <vt:lpstr>A_1.28</vt:lpstr>
      <vt:lpstr>A_1.29</vt:lpstr>
      <vt:lpstr>A_1.30</vt:lpstr>
      <vt:lpstr>A_1.31</vt:lpstr>
      <vt:lpstr>A_1.32</vt:lpstr>
      <vt:lpstr>A_1.33</vt:lpstr>
      <vt:lpstr>A_1.34</vt:lpstr>
      <vt:lpstr>A_1.35</vt:lpstr>
      <vt:lpstr>A_1.36</vt:lpstr>
      <vt:lpstr>A_2.01</vt:lpstr>
      <vt:lpstr>A_2.02</vt:lpstr>
      <vt:lpstr>A_2.03</vt:lpstr>
      <vt:lpstr>A_2.04</vt:lpstr>
      <vt:lpstr>A_2.05</vt:lpstr>
      <vt:lpstr>A_2.06</vt:lpstr>
      <vt:lpstr>A_2.07</vt:lpstr>
      <vt:lpstr>A_2.08</vt:lpstr>
      <vt:lpstr>A_2.09</vt:lpstr>
      <vt:lpstr>A_2.10</vt:lpstr>
      <vt:lpstr>A_2.11</vt:lpstr>
      <vt:lpstr>A_3.01</vt:lpstr>
      <vt:lpstr>A_3.02</vt:lpstr>
      <vt:lpstr>A_3.03</vt:lpstr>
      <vt:lpstr>A_3.04</vt:lpstr>
      <vt:lpstr>A_3.05</vt:lpstr>
      <vt:lpstr>A_3.06</vt:lpstr>
      <vt:lpstr>A_3.07</vt:lpstr>
      <vt:lpstr>A_3.08</vt:lpstr>
      <vt:lpstr>A_3.09</vt:lpstr>
      <vt:lpstr>A_3.10</vt:lpstr>
      <vt:lpstr>A_3.11</vt:lpstr>
      <vt:lpstr>A_3.12</vt:lpstr>
      <vt:lpstr>E_1.01</vt:lpstr>
      <vt:lpstr>E_1.02</vt:lpstr>
      <vt:lpstr>E_1.03</vt:lpstr>
      <vt:lpstr>E_1.04</vt:lpstr>
      <vt:lpstr>E_1.05</vt:lpstr>
      <vt:lpstr>E_1.06</vt:lpstr>
      <vt:lpstr>E_1.07</vt:lpstr>
      <vt:lpstr>E_1.08</vt:lpstr>
      <vt:lpstr>E_1.09</vt:lpstr>
      <vt:lpstr>E_1.10</vt:lpstr>
      <vt:lpstr>E_1.11</vt:lpstr>
      <vt:lpstr>E_1.12</vt:lpstr>
      <vt:lpstr>E_1.13</vt:lpstr>
      <vt:lpstr>E_1.14</vt:lpstr>
      <vt:lpstr>E_1.15</vt:lpstr>
      <vt:lpstr>E_1.16</vt:lpstr>
      <vt:lpstr>E_1.17</vt:lpstr>
      <vt:lpstr>E_1.18</vt:lpstr>
      <vt:lpstr>E_1.19</vt:lpstr>
      <vt:lpstr>E_1.20</vt:lpstr>
      <vt:lpstr>E_1.21</vt:lpstr>
      <vt:lpstr>E_1.22</vt:lpstr>
      <vt:lpstr>E_1.23</vt:lpstr>
      <vt:lpstr>E_1.24</vt:lpstr>
      <vt:lpstr>E_1.25</vt:lpstr>
      <vt:lpstr>E_1.26</vt:lpstr>
      <vt:lpstr>E_1.27</vt:lpstr>
      <vt:lpstr>E_1.28</vt:lpstr>
      <vt:lpstr>E_1.29</vt:lpstr>
      <vt:lpstr>E_1.30</vt:lpstr>
      <vt:lpstr>E_1.31</vt:lpstr>
      <vt:lpstr>E_1.32</vt:lpstr>
      <vt:lpstr>E_1.33</vt:lpstr>
      <vt:lpstr>E_1.34</vt:lpstr>
      <vt:lpstr>E_1.35</vt:lpstr>
      <vt:lpstr>E_1.36</vt:lpstr>
      <vt:lpstr>E_2.01</vt:lpstr>
      <vt:lpstr>E_2.02</vt:lpstr>
      <vt:lpstr>E_2.03</vt:lpstr>
      <vt:lpstr>E_2.04</vt:lpstr>
      <vt:lpstr>E_2.05</vt:lpstr>
      <vt:lpstr>E_2.06</vt:lpstr>
      <vt:lpstr>E_2.07</vt:lpstr>
      <vt:lpstr>E_2.08</vt:lpstr>
      <vt:lpstr>E_2.09</vt:lpstr>
      <vt:lpstr>E_2.10</vt:lpstr>
      <vt:lpstr>E_2.11</vt:lpstr>
      <vt:lpstr>E_3.01</vt:lpstr>
      <vt:lpstr>E_3.02</vt:lpstr>
      <vt:lpstr>E_3.03</vt:lpstr>
      <vt:lpstr>E_3.04</vt:lpstr>
      <vt:lpstr>E_3.05</vt:lpstr>
      <vt:lpstr>E_3.06</vt:lpstr>
      <vt:lpstr>E_3.07</vt:lpstr>
      <vt:lpstr>E_3.08</vt:lpstr>
      <vt:lpstr>E_3.09</vt:lpstr>
      <vt:lpstr>E_3.10</vt:lpstr>
      <vt:lpstr>E_3.11</vt:lpstr>
      <vt:lpstr>E_3.12</vt:lpstr>
      <vt:lpstr>'1. Self-assessment'!Print_Titles</vt:lpstr>
      <vt:lpstr>'4. Overview of progress'!Print_Titles</vt:lpstr>
      <vt:lpstr>T_1.01</vt:lpstr>
      <vt:lpstr>T_1.02</vt:lpstr>
      <vt:lpstr>T_1.03</vt:lpstr>
      <vt:lpstr>T_1.04</vt:lpstr>
      <vt:lpstr>T_1.05</vt:lpstr>
      <vt:lpstr>T_1.06</vt:lpstr>
      <vt:lpstr>T_1.07</vt:lpstr>
      <vt:lpstr>T_1.08</vt:lpstr>
      <vt:lpstr>T_1.09</vt:lpstr>
      <vt:lpstr>T_1.10</vt:lpstr>
      <vt:lpstr>T_1.11</vt:lpstr>
      <vt:lpstr>T_1.12</vt:lpstr>
      <vt:lpstr>T_1.13</vt:lpstr>
      <vt:lpstr>T_1.14</vt:lpstr>
      <vt:lpstr>T_1.15</vt:lpstr>
      <vt:lpstr>T_1.16</vt:lpstr>
      <vt:lpstr>T_1.17</vt:lpstr>
      <vt:lpstr>T_1.18</vt:lpstr>
      <vt:lpstr>T_1.19</vt:lpstr>
      <vt:lpstr>T_1.20</vt:lpstr>
      <vt:lpstr>T_1.21</vt:lpstr>
      <vt:lpstr>T_1.22</vt:lpstr>
      <vt:lpstr>T_1.23</vt:lpstr>
      <vt:lpstr>T_1.24</vt:lpstr>
      <vt:lpstr>T_1.25</vt:lpstr>
      <vt:lpstr>T_1.26</vt:lpstr>
      <vt:lpstr>T_1.27</vt:lpstr>
      <vt:lpstr>T_1.28</vt:lpstr>
      <vt:lpstr>T_1.29</vt:lpstr>
      <vt:lpstr>T_1.30</vt:lpstr>
      <vt:lpstr>T_1.31</vt:lpstr>
      <vt:lpstr>T_1.32</vt:lpstr>
      <vt:lpstr>T_1.33</vt:lpstr>
      <vt:lpstr>T_1.34</vt:lpstr>
      <vt:lpstr>T_1.35</vt:lpstr>
      <vt:lpstr>T_1.36</vt:lpstr>
      <vt:lpstr>T_201</vt:lpstr>
      <vt:lpstr>T_202</vt:lpstr>
      <vt:lpstr>T_203</vt:lpstr>
      <vt:lpstr>T_204</vt:lpstr>
      <vt:lpstr>T_205</vt:lpstr>
      <vt:lpstr>T_206</vt:lpstr>
      <vt:lpstr>T_207</vt:lpstr>
      <vt:lpstr>T_208</vt:lpstr>
      <vt:lpstr>T_209</vt:lpstr>
      <vt:lpstr>T_210</vt:lpstr>
      <vt:lpstr>T_211</vt:lpstr>
      <vt:lpstr>T_301</vt:lpstr>
      <vt:lpstr>T_302</vt:lpstr>
      <vt:lpstr>T_303</vt:lpstr>
      <vt:lpstr>T_304</vt:lpstr>
      <vt:lpstr>T_305</vt:lpstr>
      <vt:lpstr>T_306</vt:lpstr>
      <vt:lpstr>T_307</vt:lpstr>
      <vt:lpstr>T_308</vt:lpstr>
      <vt:lpstr>T_309</vt:lpstr>
      <vt:lpstr>T_310</vt:lpstr>
      <vt:lpstr>T_311</vt:lpstr>
      <vt:lpstr>T_312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MANALO, Cruzette</dc:creator>
  <cp:lastModifiedBy>KATTE, James</cp:lastModifiedBy>
  <cp:lastPrinted>2025-07-09T03:49:10Z</cp:lastPrinted>
  <dcterms:created xsi:type="dcterms:W3CDTF">2025-06-01T21:38:14Z</dcterms:created>
  <dcterms:modified xsi:type="dcterms:W3CDTF">2025-07-16T12:22:00Z</dcterms:modified>
</cp:coreProperties>
</file>